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aru.local\users\UserData\f03064132\Desktop\Lentoliikenne\TARULLE 28062021\"/>
    </mc:Choice>
  </mc:AlternateContent>
  <bookViews>
    <workbookView xWindow="0" yWindow="0" windowWidth="18860" windowHeight="6450" firstSheet="2" activeTab="2"/>
  </bookViews>
  <sheets>
    <sheet name="Timetable" sheetId="11" r:id="rId1"/>
    <sheet name="Rotations" sheetId="12" r:id="rId2"/>
    <sheet name="All flights" sheetId="13" r:id="rId3"/>
    <sheet name="2021" sheetId="14" r:id="rId4"/>
    <sheet name="2022" sheetId="15" r:id="rId5"/>
    <sheet name="2023" sheetId="16" r:id="rId6"/>
    <sheet name="2024" sheetId="17" r:id="rId7"/>
  </sheets>
  <externalReferences>
    <externalReference r:id="rId8"/>
  </externalReferences>
  <definedNames>
    <definedName name="_Hlk58871370" localSheetId="0">Timetable!$A$43</definedName>
    <definedName name="_Hlk59099931" localSheetId="0">Timetable!$A$12</definedName>
    <definedName name="_Hlk59100131" localSheetId="0">Timetable!$A$27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7" i="15" l="1"/>
  <c r="P35" i="17"/>
  <c r="N27" i="17"/>
  <c r="M19" i="17"/>
  <c r="E19" i="17"/>
  <c r="P37" i="16"/>
  <c r="N28" i="16"/>
  <c r="P37" i="15"/>
  <c r="I21" i="13"/>
  <c r="G21" i="13"/>
  <c r="E21" i="13"/>
  <c r="V57" i="16"/>
  <c r="T54" i="17" l="1"/>
  <c r="J54" i="17"/>
  <c r="V53" i="17"/>
  <c r="P53" i="17"/>
  <c r="O53" i="17"/>
  <c r="N53" i="17"/>
  <c r="M53" i="17"/>
  <c r="L53" i="17"/>
  <c r="F53" i="17"/>
  <c r="E53" i="17"/>
  <c r="D53" i="17"/>
  <c r="C53" i="17"/>
  <c r="B53" i="17"/>
  <c r="I53" i="17" s="1"/>
  <c r="V44" i="17"/>
  <c r="P44" i="17"/>
  <c r="O44" i="17"/>
  <c r="N44" i="17"/>
  <c r="M44" i="17"/>
  <c r="L44" i="17"/>
  <c r="F44" i="17"/>
  <c r="E44" i="17"/>
  <c r="D44" i="17"/>
  <c r="C44" i="17"/>
  <c r="B44" i="17"/>
  <c r="I44" i="17" s="1"/>
  <c r="O35" i="17"/>
  <c r="N35" i="17"/>
  <c r="M35" i="17"/>
  <c r="L35" i="17"/>
  <c r="G35" i="17"/>
  <c r="F35" i="17"/>
  <c r="E35" i="17"/>
  <c r="D35" i="17"/>
  <c r="C35" i="17"/>
  <c r="B35" i="17"/>
  <c r="V27" i="17"/>
  <c r="P27" i="17"/>
  <c r="O27" i="17"/>
  <c r="M27" i="17"/>
  <c r="L27" i="17"/>
  <c r="F27" i="17"/>
  <c r="E27" i="17"/>
  <c r="D27" i="17"/>
  <c r="C27" i="17"/>
  <c r="B27" i="17"/>
  <c r="V19" i="17"/>
  <c r="P19" i="17"/>
  <c r="O19" i="17"/>
  <c r="N19" i="17"/>
  <c r="L19" i="17"/>
  <c r="F19" i="17"/>
  <c r="D19" i="17"/>
  <c r="C19" i="17"/>
  <c r="B19" i="17"/>
  <c r="V11" i="17"/>
  <c r="P11" i="17"/>
  <c r="O11" i="17"/>
  <c r="N11" i="17"/>
  <c r="M11" i="17"/>
  <c r="L11" i="17"/>
  <c r="S11" i="17" s="1"/>
  <c r="F11" i="17"/>
  <c r="E11" i="17"/>
  <c r="D11" i="17"/>
  <c r="C11" i="17"/>
  <c r="B11" i="17"/>
  <c r="V55" i="16"/>
  <c r="T55" i="16"/>
  <c r="J55" i="16"/>
  <c r="P54" i="16"/>
  <c r="O54" i="16"/>
  <c r="N54" i="16"/>
  <c r="M54" i="16"/>
  <c r="L54" i="16"/>
  <c r="S54" i="16" s="1"/>
  <c r="F54" i="16"/>
  <c r="E54" i="16"/>
  <c r="D54" i="16"/>
  <c r="I54" i="16" s="1"/>
  <c r="C54" i="16"/>
  <c r="B54" i="16"/>
  <c r="V46" i="16"/>
  <c r="P46" i="16"/>
  <c r="O46" i="16"/>
  <c r="N46" i="16"/>
  <c r="M46" i="16"/>
  <c r="L46" i="16"/>
  <c r="F46" i="16"/>
  <c r="E46" i="16"/>
  <c r="D46" i="16"/>
  <c r="C46" i="16"/>
  <c r="B46" i="16"/>
  <c r="I46" i="16" s="1"/>
  <c r="O37" i="16"/>
  <c r="N37" i="16"/>
  <c r="M37" i="16"/>
  <c r="L37" i="16"/>
  <c r="G37" i="16"/>
  <c r="F37" i="16"/>
  <c r="E37" i="16"/>
  <c r="D37" i="16"/>
  <c r="C37" i="16"/>
  <c r="I37" i="16" s="1"/>
  <c r="B37" i="16"/>
  <c r="V28" i="16"/>
  <c r="P28" i="16"/>
  <c r="O28" i="16"/>
  <c r="M28" i="16"/>
  <c r="L28" i="16"/>
  <c r="F28" i="16"/>
  <c r="E28" i="16"/>
  <c r="D28" i="16"/>
  <c r="C28" i="16"/>
  <c r="B28" i="16"/>
  <c r="V20" i="16"/>
  <c r="P20" i="16"/>
  <c r="O20" i="16"/>
  <c r="N20" i="16"/>
  <c r="M20" i="16"/>
  <c r="L20" i="16"/>
  <c r="F20" i="16"/>
  <c r="E20" i="16"/>
  <c r="D20" i="16"/>
  <c r="C20" i="16"/>
  <c r="B20" i="16"/>
  <c r="V12" i="16"/>
  <c r="P12" i="16"/>
  <c r="O12" i="16"/>
  <c r="N12" i="16"/>
  <c r="M12" i="16"/>
  <c r="L12" i="16"/>
  <c r="S12" i="16" s="1"/>
  <c r="F12" i="16"/>
  <c r="E12" i="16"/>
  <c r="D12" i="16"/>
  <c r="C12" i="16"/>
  <c r="B12" i="16"/>
  <c r="T56" i="15"/>
  <c r="J56" i="15"/>
  <c r="V55" i="15"/>
  <c r="P55" i="15"/>
  <c r="O55" i="15"/>
  <c r="N55" i="15"/>
  <c r="M55" i="15"/>
  <c r="L55" i="15"/>
  <c r="F55" i="15"/>
  <c r="E55" i="15"/>
  <c r="D55" i="15"/>
  <c r="I55" i="15" s="1"/>
  <c r="C55" i="15"/>
  <c r="B55" i="15"/>
  <c r="V46" i="15"/>
  <c r="P46" i="15"/>
  <c r="O46" i="15"/>
  <c r="N46" i="15"/>
  <c r="M46" i="15"/>
  <c r="L46" i="15"/>
  <c r="F46" i="15"/>
  <c r="E46" i="15"/>
  <c r="D46" i="15"/>
  <c r="C46" i="15"/>
  <c r="B46" i="15"/>
  <c r="V37" i="15"/>
  <c r="O37" i="15"/>
  <c r="N37" i="15"/>
  <c r="M37" i="15"/>
  <c r="L37" i="15"/>
  <c r="S37" i="15" s="1"/>
  <c r="G37" i="15"/>
  <c r="F37" i="15"/>
  <c r="E37" i="15"/>
  <c r="D37" i="15"/>
  <c r="C37" i="15"/>
  <c r="B37" i="15"/>
  <c r="V29" i="15"/>
  <c r="P29" i="15"/>
  <c r="O29" i="15"/>
  <c r="N29" i="15"/>
  <c r="M29" i="15"/>
  <c r="L29" i="15"/>
  <c r="F29" i="15"/>
  <c r="E29" i="15"/>
  <c r="D29" i="15"/>
  <c r="C29" i="15"/>
  <c r="B29" i="15"/>
  <c r="V20" i="15"/>
  <c r="P20" i="15"/>
  <c r="O20" i="15"/>
  <c r="N20" i="15"/>
  <c r="M20" i="15"/>
  <c r="L20" i="15"/>
  <c r="F20" i="15"/>
  <c r="E20" i="15"/>
  <c r="D20" i="15"/>
  <c r="C20" i="15"/>
  <c r="B20" i="15"/>
  <c r="V12" i="15"/>
  <c r="P12" i="15"/>
  <c r="O12" i="15"/>
  <c r="N12" i="15"/>
  <c r="M12" i="15"/>
  <c r="L12" i="15"/>
  <c r="F12" i="15"/>
  <c r="E12" i="15"/>
  <c r="D12" i="15"/>
  <c r="C12" i="15"/>
  <c r="B12" i="15"/>
  <c r="V55" i="14"/>
  <c r="C21" i="13" s="1"/>
  <c r="T54" i="14"/>
  <c r="J54" i="14"/>
  <c r="V53" i="14"/>
  <c r="P53" i="14"/>
  <c r="O53" i="14"/>
  <c r="N53" i="14"/>
  <c r="M53" i="14"/>
  <c r="L53" i="14"/>
  <c r="F53" i="14"/>
  <c r="E53" i="14"/>
  <c r="D53" i="14"/>
  <c r="C53" i="14"/>
  <c r="B53" i="14"/>
  <c r="P45" i="14"/>
  <c r="O45" i="14"/>
  <c r="N45" i="14"/>
  <c r="M45" i="14"/>
  <c r="L45" i="14"/>
  <c r="I45" i="14"/>
  <c r="S37" i="14"/>
  <c r="I37" i="14"/>
  <c r="S28" i="14"/>
  <c r="I28" i="14"/>
  <c r="S19" i="14"/>
  <c r="I19" i="14"/>
  <c r="S11" i="14"/>
  <c r="I11" i="14"/>
  <c r="I62" i="13"/>
  <c r="G62" i="13"/>
  <c r="E62" i="13"/>
  <c r="C62" i="13"/>
  <c r="I61" i="13"/>
  <c r="I63" i="13" s="1"/>
  <c r="G61" i="13"/>
  <c r="G63" i="13" s="1"/>
  <c r="E61" i="13"/>
  <c r="E63" i="13" s="1"/>
  <c r="C61" i="13"/>
  <c r="G58" i="13"/>
  <c r="E58" i="13"/>
  <c r="C58" i="13"/>
  <c r="I57" i="13"/>
  <c r="L57" i="13" s="1"/>
  <c r="I56" i="13"/>
  <c r="L56" i="13" s="1"/>
  <c r="H49" i="13"/>
  <c r="F49" i="13"/>
  <c r="D49" i="13"/>
  <c r="J48" i="13"/>
  <c r="G48" i="13"/>
  <c r="E48" i="13"/>
  <c r="C48" i="13"/>
  <c r="I48" i="13" s="1"/>
  <c r="L48" i="13" s="1"/>
  <c r="M48" i="13" s="1"/>
  <c r="J47" i="13"/>
  <c r="G47" i="13"/>
  <c r="E47" i="13"/>
  <c r="I47" i="13" s="1"/>
  <c r="L47" i="13" s="1"/>
  <c r="M47" i="13" s="1"/>
  <c r="C47" i="13"/>
  <c r="J46" i="13"/>
  <c r="I46" i="13"/>
  <c r="L46" i="13" s="1"/>
  <c r="M46" i="13" s="1"/>
  <c r="G46" i="13"/>
  <c r="E46" i="13"/>
  <c r="C46" i="13"/>
  <c r="J45" i="13"/>
  <c r="G45" i="13"/>
  <c r="I45" i="13" s="1"/>
  <c r="L45" i="13" s="1"/>
  <c r="M45" i="13" s="1"/>
  <c r="E45" i="13"/>
  <c r="C45" i="13"/>
  <c r="J44" i="13"/>
  <c r="G44" i="13"/>
  <c r="E44" i="13"/>
  <c r="C44" i="13"/>
  <c r="J43" i="13"/>
  <c r="G43" i="13"/>
  <c r="E43" i="13"/>
  <c r="C43" i="13"/>
  <c r="J42" i="13"/>
  <c r="G42" i="13"/>
  <c r="E42" i="13"/>
  <c r="C42" i="13"/>
  <c r="J41" i="13"/>
  <c r="G41" i="13"/>
  <c r="E41" i="13"/>
  <c r="C41" i="13"/>
  <c r="J40" i="13"/>
  <c r="G40" i="13"/>
  <c r="E40" i="13"/>
  <c r="C40" i="13"/>
  <c r="J39" i="13"/>
  <c r="G39" i="13"/>
  <c r="E39" i="13"/>
  <c r="C39" i="13"/>
  <c r="I39" i="13" s="1"/>
  <c r="L39" i="13" s="1"/>
  <c r="M39" i="13" s="1"/>
  <c r="J38" i="13"/>
  <c r="G38" i="13"/>
  <c r="E38" i="13"/>
  <c r="I38" i="13" s="1"/>
  <c r="L38" i="13" s="1"/>
  <c r="M38" i="13" s="1"/>
  <c r="C38" i="13"/>
  <c r="J37" i="13"/>
  <c r="G37" i="13"/>
  <c r="G49" i="13" s="1"/>
  <c r="E37" i="13"/>
  <c r="C37" i="13"/>
  <c r="I18" i="13"/>
  <c r="J18" i="13" s="1"/>
  <c r="G18" i="13"/>
  <c r="H18" i="13" s="1"/>
  <c r="E18" i="13"/>
  <c r="F18" i="13" s="1"/>
  <c r="C18" i="13"/>
  <c r="D18" i="13" s="1"/>
  <c r="I17" i="13"/>
  <c r="J17" i="13" s="1"/>
  <c r="G17" i="13"/>
  <c r="H17" i="13" s="1"/>
  <c r="E17" i="13"/>
  <c r="F17" i="13" s="1"/>
  <c r="C17" i="13"/>
  <c r="D17" i="13" s="1"/>
  <c r="I16" i="13"/>
  <c r="J16" i="13" s="1"/>
  <c r="G16" i="13"/>
  <c r="H16" i="13" s="1"/>
  <c r="E16" i="13"/>
  <c r="F16" i="13" s="1"/>
  <c r="C16" i="13"/>
  <c r="D16" i="13" s="1"/>
  <c r="I15" i="13"/>
  <c r="J15" i="13" s="1"/>
  <c r="G15" i="13"/>
  <c r="H15" i="13" s="1"/>
  <c r="E15" i="13"/>
  <c r="F15" i="13" s="1"/>
  <c r="C15" i="13"/>
  <c r="D15" i="13" s="1"/>
  <c r="J14" i="13"/>
  <c r="H14" i="13"/>
  <c r="F14" i="13"/>
  <c r="C14" i="13"/>
  <c r="D14" i="13" s="1"/>
  <c r="I13" i="13"/>
  <c r="J13" i="13" s="1"/>
  <c r="G13" i="13"/>
  <c r="H13" i="13" s="1"/>
  <c r="E13" i="13"/>
  <c r="F13" i="13" s="1"/>
  <c r="C13" i="13"/>
  <c r="D13" i="13" s="1"/>
  <c r="J12" i="13"/>
  <c r="H12" i="13"/>
  <c r="E12" i="13"/>
  <c r="F12" i="13" s="1"/>
  <c r="C12" i="13"/>
  <c r="I11" i="13"/>
  <c r="J11" i="13" s="1"/>
  <c r="G11" i="13"/>
  <c r="H11" i="13" s="1"/>
  <c r="E11" i="13"/>
  <c r="F11" i="13" s="1"/>
  <c r="C11" i="13"/>
  <c r="J10" i="13"/>
  <c r="G10" i="13"/>
  <c r="E10" i="13"/>
  <c r="F10" i="13" s="1"/>
  <c r="C10" i="13"/>
  <c r="D10" i="13" s="1"/>
  <c r="G9" i="13"/>
  <c r="H9" i="13" s="1"/>
  <c r="E9" i="13"/>
  <c r="F9" i="13" s="1"/>
  <c r="C9" i="13"/>
  <c r="D9" i="13" s="1"/>
  <c r="I8" i="13"/>
  <c r="J8" i="13" s="1"/>
  <c r="G8" i="13"/>
  <c r="H8" i="13" s="1"/>
  <c r="E8" i="13"/>
  <c r="F8" i="13" s="1"/>
  <c r="C8" i="13"/>
  <c r="L8" i="13" s="1"/>
  <c r="M8" i="13" s="1"/>
  <c r="I7" i="13"/>
  <c r="J7" i="13" s="1"/>
  <c r="G7" i="13"/>
  <c r="H7" i="13" s="1"/>
  <c r="E7" i="13"/>
  <c r="F7" i="13" s="1"/>
  <c r="C7" i="13"/>
  <c r="J21" i="12"/>
  <c r="J23" i="12"/>
  <c r="J22" i="12"/>
  <c r="I41" i="13" l="1"/>
  <c r="L41" i="13" s="1"/>
  <c r="M41" i="13" s="1"/>
  <c r="I43" i="13"/>
  <c r="L43" i="13" s="1"/>
  <c r="M43" i="13" s="1"/>
  <c r="L62" i="13"/>
  <c r="L59" i="13" s="1"/>
  <c r="I12" i="15"/>
  <c r="I29" i="15"/>
  <c r="I20" i="16"/>
  <c r="S28" i="16"/>
  <c r="S46" i="16"/>
  <c r="I27" i="17"/>
  <c r="S53" i="17"/>
  <c r="L21" i="13"/>
  <c r="S20" i="15"/>
  <c r="I37" i="15"/>
  <c r="S35" i="17"/>
  <c r="V57" i="15"/>
  <c r="S53" i="14"/>
  <c r="L12" i="13"/>
  <c r="M12" i="13" s="1"/>
  <c r="L61" i="13"/>
  <c r="I53" i="14"/>
  <c r="I55" i="14" s="1"/>
  <c r="I20" i="15"/>
  <c r="S29" i="15"/>
  <c r="S46" i="15"/>
  <c r="I11" i="17"/>
  <c r="I40" i="13"/>
  <c r="L40" i="13" s="1"/>
  <c r="M40" i="13" s="1"/>
  <c r="I42" i="13"/>
  <c r="L42" i="13" s="1"/>
  <c r="M42" i="13" s="1"/>
  <c r="I44" i="13"/>
  <c r="L44" i="13" s="1"/>
  <c r="M44" i="13" s="1"/>
  <c r="S45" i="14"/>
  <c r="S55" i="14" s="1"/>
  <c r="S37" i="16"/>
  <c r="V55" i="17"/>
  <c r="S19" i="17"/>
  <c r="C49" i="13"/>
  <c r="J49" i="13"/>
  <c r="S12" i="15"/>
  <c r="I46" i="15"/>
  <c r="S55" i="15"/>
  <c r="I12" i="16"/>
  <c r="I28" i="16"/>
  <c r="I19" i="17"/>
  <c r="I35" i="17"/>
  <c r="E49" i="13"/>
  <c r="S20" i="16"/>
  <c r="S27" i="17"/>
  <c r="S44" i="17"/>
  <c r="G19" i="13"/>
  <c r="C19" i="13"/>
  <c r="L11" i="13"/>
  <c r="M11" i="13" s="1"/>
  <c r="I19" i="13"/>
  <c r="L15" i="13"/>
  <c r="M15" i="13" s="1"/>
  <c r="F20" i="13"/>
  <c r="D12" i="13"/>
  <c r="L7" i="13"/>
  <c r="D7" i="13"/>
  <c r="D11" i="13"/>
  <c r="E19" i="13"/>
  <c r="I58" i="13"/>
  <c r="J9" i="13"/>
  <c r="J20" i="13" s="1"/>
  <c r="L9" i="13"/>
  <c r="M9" i="13" s="1"/>
  <c r="L13" i="13"/>
  <c r="M13" i="13" s="1"/>
  <c r="L17" i="13"/>
  <c r="M17" i="13" s="1"/>
  <c r="L16" i="13"/>
  <c r="M16" i="13" s="1"/>
  <c r="D8" i="13"/>
  <c r="H10" i="13"/>
  <c r="H20" i="13" s="1"/>
  <c r="C63" i="13"/>
  <c r="L14" i="13"/>
  <c r="M14" i="13" s="1"/>
  <c r="L18" i="13"/>
  <c r="M18" i="13" s="1"/>
  <c r="L10" i="13"/>
  <c r="M10" i="13" s="1"/>
  <c r="I37" i="13"/>
  <c r="S55" i="17" l="1"/>
  <c r="I55" i="17"/>
  <c r="S56" i="16"/>
  <c r="I56" i="16"/>
  <c r="S57" i="15"/>
  <c r="D20" i="13"/>
  <c r="L20" i="13" s="1"/>
  <c r="L19" i="13"/>
  <c r="L53" i="13" s="1"/>
  <c r="M7" i="13"/>
  <c r="M19" i="13" s="1"/>
  <c r="M53" i="13" s="1"/>
  <c r="I49" i="13"/>
  <c r="L37" i="13"/>
  <c r="M37" i="13" l="1"/>
  <c r="M49" i="13" s="1"/>
  <c r="L49" i="13"/>
  <c r="L51" i="13" s="1"/>
  <c r="M51" i="13"/>
  <c r="E18" i="12" l="1"/>
  <c r="F18" i="12"/>
  <c r="G18" i="12"/>
  <c r="H18" i="12"/>
  <c r="I18" i="12"/>
  <c r="D18" i="12"/>
  <c r="K17" i="12"/>
  <c r="J17" i="12"/>
  <c r="K16" i="12"/>
  <c r="J16" i="12"/>
  <c r="K15" i="12"/>
  <c r="J15" i="12"/>
  <c r="K8" i="12"/>
  <c r="K9" i="12"/>
  <c r="K10" i="12"/>
  <c r="K11" i="12"/>
  <c r="K12" i="12"/>
  <c r="K13" i="12"/>
  <c r="K14" i="12"/>
  <c r="J8" i="12"/>
  <c r="J9" i="12"/>
  <c r="J10" i="12"/>
  <c r="J11" i="12"/>
  <c r="J12" i="12"/>
  <c r="J13" i="12"/>
  <c r="J14" i="12"/>
  <c r="K7" i="12"/>
  <c r="J7" i="12"/>
  <c r="K6" i="12"/>
  <c r="J6" i="12"/>
  <c r="C18" i="12"/>
  <c r="B18" i="12"/>
  <c r="J18" i="12" l="1"/>
  <c r="K18" i="12"/>
</calcChain>
</file>

<file path=xl/sharedStrings.xml><?xml version="1.0" encoding="utf-8"?>
<sst xmlns="http://schemas.openxmlformats.org/spreadsheetml/2006/main" count="644" uniqueCount="185">
  <si>
    <t>Aikataulut/Timetables  4.10.-20.12.2024</t>
  </si>
  <si>
    <t>Helsinki-Savonlinna</t>
  </si>
  <si>
    <t>Säännöllinen lentoliikenne alkaa 4.10.2021 ja päättyy 20.12.2024, pois lukien seuraavat päivät:</t>
  </si>
  <si>
    <t>SVL-HEL</t>
  </si>
  <si>
    <t>HEL-SVL</t>
  </si>
  <si>
    <t>Scheduled air services are planned to start on 4.10.2021 and end on 20.12.2024, excluding the following dates:</t>
  </si>
  <si>
    <t>06:00</t>
  </si>
  <si>
    <t>ma-pe/ Mo- Fri</t>
  </si>
  <si>
    <t>08:05</t>
  </si>
  <si>
    <t>ma-to /Mo-Thu</t>
  </si>
  <si>
    <t>Vuosi 2021/Year 2021</t>
  </si>
  <si>
    <t>14:05</t>
  </si>
  <si>
    <t>17:30</t>
  </si>
  <si>
    <t>(Liiikenne alkaa 4.10.2021/Air Services begin 4.10.2021)</t>
  </si>
  <si>
    <t>Syysloma/Autumn vacation</t>
  </si>
  <si>
    <t>25.10.-29.10.</t>
  </si>
  <si>
    <t>Itsenäisyyspäivä/Independence Day</t>
  </si>
  <si>
    <t>6.12.</t>
  </si>
  <si>
    <t>Joulutauko /Christmas break</t>
  </si>
  <si>
    <t>20.12.2021-7.1.2022</t>
  </si>
  <si>
    <t>Vuosi 2022/Year 2022</t>
  </si>
  <si>
    <t>Savonlinnan lentokenttäalueen korjaustyöt ovat suunniteltu tapahtuvan toukokuu - juhannus 2022.</t>
  </si>
  <si>
    <t>Repairs to the Savonlinna airport area are scheduled for May-Midsummer 2022</t>
  </si>
  <si>
    <t>(liikenne alkaa 10.1.2022/Air Services begin 10.1.2022)</t>
  </si>
  <si>
    <t>Hiihtoloma/Skiing holiday</t>
  </si>
  <si>
    <t>28.2.-4.3.</t>
  </si>
  <si>
    <t>Pääsiäinen/Easter</t>
  </si>
  <si>
    <t>15.-18.4.</t>
  </si>
  <si>
    <t>Vappu/First of May</t>
  </si>
  <si>
    <t>Helatorstaitauko/ Ascension Day break</t>
  </si>
  <si>
    <t>26.-27.5.</t>
  </si>
  <si>
    <t>Juhannus/Midsummer</t>
  </si>
  <si>
    <t>24.6.</t>
  </si>
  <si>
    <t>Heinäkuu, tauko / July, break</t>
  </si>
  <si>
    <t>2.7.</t>
  </si>
  <si>
    <t>Lentoliikenteen tauko (jos kiitoradan kunnostus toteutuu)/Air traffic break (if scheduled repairs take place)</t>
  </si>
  <si>
    <t>8.8.-26.8. / 1.8.-16.9.</t>
  </si>
  <si>
    <t>24.-28.10.</t>
  </si>
  <si>
    <t>Itsenäisyyspäivä, tauko /Independence Day , break</t>
  </si>
  <si>
    <t>5.-6-12.</t>
  </si>
  <si>
    <t>19.12.2022-6.1.2023</t>
  </si>
  <si>
    <t>Vuosi 2023/Year 2023</t>
  </si>
  <si>
    <t>(liikenne alkaa 9.1.2023/Air Services begin 9.1.2023)</t>
  </si>
  <si>
    <t>6.-10.3.</t>
  </si>
  <si>
    <t>7.-10.4.</t>
  </si>
  <si>
    <t>1.5.</t>
  </si>
  <si>
    <t>18.-19.5.</t>
  </si>
  <si>
    <t>23.6.</t>
  </si>
  <si>
    <t>1.7.</t>
  </si>
  <si>
    <t>Lentoliikenteen tauko/Air traffic break</t>
  </si>
  <si>
    <t>7.-25.8.</t>
  </si>
  <si>
    <t>23.-27.10.</t>
  </si>
  <si>
    <t>25.12.2023-5.1.2024</t>
  </si>
  <si>
    <t>Vuosi 2024/Year 2024</t>
  </si>
  <si>
    <t>(liikenne alkaa 8.1.2024/Air Services begin 8.1.2024)</t>
  </si>
  <si>
    <t>4.-8.3.</t>
  </si>
  <si>
    <t>29.3.-1.4.</t>
  </si>
  <si>
    <t>1.-3.5.</t>
  </si>
  <si>
    <t>9.-10.5.</t>
  </si>
  <si>
    <t>21.6.</t>
  </si>
  <si>
    <t>6.7.</t>
  </si>
  <si>
    <t>5.-23.8.</t>
  </si>
  <si>
    <t>21.-25.10.</t>
  </si>
  <si>
    <t>Lentoliikenne loppuu/ Scheduled air services end</t>
  </si>
  <si>
    <t>Savonlinna - Helsinki lentoliikenteen kilpailutus 2021 - 2024/Savonlinna - Helsinki air transport tender 2021-2024</t>
  </si>
  <si>
    <t>Rotaatiot/Rotations  Savonlinna-Helsinki</t>
  </si>
  <si>
    <t>2022*</t>
  </si>
  <si>
    <t>Yhteensä/ Total</t>
  </si>
  <si>
    <t>Lentoja/Flights</t>
  </si>
  <si>
    <t>Tammikuu / January</t>
  </si>
  <si>
    <t>Helmikuu / February</t>
  </si>
  <si>
    <t>Maaliskuu / March</t>
  </si>
  <si>
    <t>Huhtikuu / April</t>
  </si>
  <si>
    <t>Toukokuu /May</t>
  </si>
  <si>
    <t>Kesäkuu /June</t>
  </si>
  <si>
    <t>Heinäkuu / July</t>
  </si>
  <si>
    <t>Elokuu / August</t>
  </si>
  <si>
    <t>Syyskuu / September</t>
  </si>
  <si>
    <t>Lokakuu / October</t>
  </si>
  <si>
    <t>Marraskuu / November</t>
  </si>
  <si>
    <t>Joulukuu / December</t>
  </si>
  <si>
    <t>(remontti/repairs 325)</t>
  </si>
  <si>
    <t>(650 lentoa/flights)</t>
  </si>
  <si>
    <t>Lentopäiviä / Flight operation days</t>
  </si>
  <si>
    <t>217 (180)</t>
  </si>
  <si>
    <t>* Savonlinnan lentokenttäalueen korjaustyöt ovat suunniteltu tapahtuvan toukokuu - juhannus 2022. Suluissa arvioidut lennot ja ooperaatiot kyseisenä aikana</t>
  </si>
  <si>
    <t>* Repairs to the Savonlinna airport area are scheduled for May-Midsummer 2022. Estimated flights and operations in parentheses during that period</t>
  </si>
  <si>
    <t>Savonlinna - Helsinki lentoliikenteen kilpailutus  2021 - 2024</t>
  </si>
  <si>
    <t>Yhteensä</t>
  </si>
  <si>
    <t>Lentoja</t>
  </si>
  <si>
    <t>Tammikuu</t>
  </si>
  <si>
    <t>Helmikuu</t>
  </si>
  <si>
    <t>Maaliskuu</t>
  </si>
  <si>
    <t>Huhtikuu</t>
  </si>
  <si>
    <t>Toukokuu</t>
  </si>
  <si>
    <t>Kesäkuu</t>
  </si>
  <si>
    <t>Heinäkuu</t>
  </si>
  <si>
    <t>Elokuu</t>
  </si>
  <si>
    <t>Syyskuu</t>
  </si>
  <si>
    <t>Lokakuu</t>
  </si>
  <si>
    <t>Marraskuu</t>
  </si>
  <si>
    <t>Joulukuu</t>
  </si>
  <si>
    <t>Lentopäiviä</t>
  </si>
  <si>
    <t>Arkisin maanantaista torstaihin on kaksi edestakaista vuoroa (rotaatiota) eli 4 lentoa. 
Perjantaisin on yksi edestakainen rotaatio sekä arkipyhän edeltävänä päivänä yksi edestakainen rotaatio (2 lentoa). Liikennöinnissä on noudatettava seuraavaa aikataulua. Sopijaosapuolilla ei ole oikeutta muuttaa aikataulua ilman toistensa kirjallista hyväksyntää.</t>
  </si>
  <si>
    <t xml:space="preserve">Liikenteen aikataulu: </t>
  </si>
  <si>
    <t>ma-to, aamu</t>
  </si>
  <si>
    <t>Lähtee Savonlinnasta klo 06.00 Helsinki-Vantaan lentokentälle</t>
  </si>
  <si>
    <t>Lähtee Helsingistä klo 08.15 Savonlinnaan</t>
  </si>
  <si>
    <t>ma-to, iltapäivä</t>
  </si>
  <si>
    <t>Lähtee Savonlinnasta klo 14.00 Helsinki-Vantaan lentokentälle</t>
  </si>
  <si>
    <t>Lähtee Helsingistä klo 17.30 Savonlinnaan</t>
  </si>
  <si>
    <t>Pe-aamu</t>
  </si>
  <si>
    <t>Pe-iltapäivä</t>
  </si>
  <si>
    <t xml:space="preserve">Aikataulut määritetään myöhemmin </t>
  </si>
  <si>
    <t>Vertailu lennot Savonlinna - Helsinki (sopimus 8.1.2018-18.12.2020) plus k.a. 1 vuosi</t>
  </si>
  <si>
    <t>4 vuotta</t>
  </si>
  <si>
    <t>Lennot</t>
  </si>
  <si>
    <t>2019-2021</t>
  </si>
  <si>
    <t>erotus</t>
  </si>
  <si>
    <t>2021-2024</t>
  </si>
  <si>
    <t>Nykyinen sopimuskausi 2018 - 2020 plus k.a. lisävuosi</t>
  </si>
  <si>
    <t>k.a. lisävuosi</t>
  </si>
  <si>
    <t>Traficom</t>
  </si>
  <si>
    <t xml:space="preserve">Kustannukset </t>
  </si>
  <si>
    <t>Savonlinnan kaupunki</t>
  </si>
  <si>
    <t>Sopimuskausi 2021 - 2024 4 vuotta</t>
  </si>
  <si>
    <t>2021-2025</t>
  </si>
  <si>
    <t>Rotaatiot</t>
  </si>
  <si>
    <t>M</t>
  </si>
  <si>
    <t>T</t>
  </si>
  <si>
    <t>S</t>
  </si>
  <si>
    <t>Traffic schedule</t>
  </si>
  <si>
    <t>Mo - Thu, morning</t>
  </si>
  <si>
    <t>Mo-Thu, morning</t>
  </si>
  <si>
    <t>Mo-Thu, afternoon</t>
  </si>
  <si>
    <t>Fri  morning</t>
  </si>
  <si>
    <t>Fri afternoon</t>
  </si>
  <si>
    <t xml:space="preserve">Timetables will be set later on </t>
  </si>
  <si>
    <t>Svo-Hel</t>
  </si>
  <si>
    <t>Hel-Svo</t>
  </si>
  <si>
    <t>January</t>
  </si>
  <si>
    <t>February</t>
  </si>
  <si>
    <t>March</t>
  </si>
  <si>
    <t>April</t>
  </si>
  <si>
    <t>May</t>
  </si>
  <si>
    <t xml:space="preserve">June </t>
  </si>
  <si>
    <t>July</t>
  </si>
  <si>
    <t>August</t>
  </si>
  <si>
    <t>September</t>
  </si>
  <si>
    <t>October</t>
  </si>
  <si>
    <t>Novmber</t>
  </si>
  <si>
    <t>December</t>
  </si>
  <si>
    <t>ENG</t>
  </si>
  <si>
    <t>FIN</t>
  </si>
  <si>
    <t>Flights</t>
  </si>
  <si>
    <t>Lentopäivä</t>
  </si>
  <si>
    <t>Flight day</t>
  </si>
  <si>
    <t>Total</t>
  </si>
  <si>
    <t>Translations</t>
  </si>
  <si>
    <t>Savonlinna - Helsinki air transport tender 2021-2024</t>
  </si>
  <si>
    <t>On weekdays from Monday to Thursday there are two (2) round trips (rotations) or four (4) flights. There is one (1) round trip on Fridays and one (1) round trip (two flights) on the day before the public holiday. The following schedule must be followed for traffic. The parties do not have the right to change the schedule without the mutual consent of each other.</t>
  </si>
  <si>
    <t>Rotaatiot / Rotations Savonlinna - Helsinki</t>
  </si>
  <si>
    <t>ei lennetä/no flights</t>
  </si>
  <si>
    <t>Lentopäiviä/Flight day</t>
  </si>
  <si>
    <t>TAMMIKUU/JANUARY</t>
  </si>
  <si>
    <t>MAALISKUU/MARCH</t>
  </si>
  <si>
    <t>HELMIKUU/FEBRUARY</t>
  </si>
  <si>
    <t>HUHTIKUU/APRIL</t>
  </si>
  <si>
    <t>KESÄKUU/JUNE</t>
  </si>
  <si>
    <t>TOUKOKUU/MAY</t>
  </si>
  <si>
    <t>HEINÄKUU/JULY</t>
  </si>
  <si>
    <t>ELOKUU/AUGUST</t>
  </si>
  <si>
    <t>SYYSKUU/SEPTEMBER</t>
  </si>
  <si>
    <t>LOKAKUU/OCTOBER</t>
  </si>
  <si>
    <t>JOULUKUU/SECEMBER</t>
  </si>
  <si>
    <t>MARRASKUU/NOVEMBER</t>
  </si>
  <si>
    <t>K/W</t>
  </si>
  <si>
    <t>P/F</t>
  </si>
  <si>
    <t>L/S</t>
  </si>
  <si>
    <t>JOULUKUU/DECEMBER</t>
  </si>
  <si>
    <t>HEINÄKUU/JUKY</t>
  </si>
  <si>
    <t>Lentopäiviä/Flight days</t>
  </si>
  <si>
    <t>Yhteensä/Total</t>
  </si>
  <si>
    <t>Heinäkuun/ Elokuun alku  arkipäivät (2 rotaatiota), lauantai lennot (1 rotaatio) ja Elokuun ensimmäisen viikon perjantai (1 rotaatio)</t>
  </si>
  <si>
    <t xml:space="preserve"> Beginning of July/August (2 rotations) and Saturday flights (1 rotation), first week of August on Friday (1 rotation)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</si>
</sst>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27" x14ac:knownFonts="1">
    <font>
      <sz val="11"/>
      <color theme="1"/>
      <name val="Calibri"/>
      <family val="2"/>
      <scheme val="minor"/>
    </font>
    <font>
      <b/>
      <sz val="11"/>
      <color theme="1"/>
      <name val="Calibri"/>
      <family val="2"/>
      <scheme val="minor"/>
    </font>
    <font>
      <b/>
      <sz val="14"/>
      <color theme="1"/>
      <name val="Calibri"/>
      <family val="2"/>
      <scheme val="minor"/>
    </font>
    <font>
      <sz val="11"/>
      <color rgb="FFFF0000"/>
      <name val="Calibri"/>
      <family val="2"/>
      <scheme val="minor"/>
    </font>
    <font>
      <sz val="11"/>
      <name val="Calibri"/>
      <family val="2"/>
      <scheme val="minor"/>
    </font>
    <font>
      <i/>
      <sz val="11"/>
      <color theme="1"/>
      <name val="Calibri"/>
      <family val="2"/>
      <scheme val="minor"/>
    </font>
    <font>
      <i/>
      <sz val="11"/>
      <name val="Calibri"/>
      <family val="2"/>
      <scheme val="minor"/>
    </font>
    <font>
      <sz val="11"/>
      <color rgb="FF000000"/>
      <name val="Calibri"/>
      <family val="2"/>
      <scheme val="minor"/>
    </font>
    <font>
      <b/>
      <sz val="11"/>
      <color rgb="FFFF0000"/>
      <name val="Calibri"/>
      <family val="2"/>
      <scheme val="minor"/>
    </font>
    <font>
      <i/>
      <sz val="11"/>
      <color rgb="FF000000"/>
      <name val="Calibri"/>
      <family val="2"/>
      <scheme val="minor"/>
    </font>
    <font>
      <strike/>
      <sz val="11"/>
      <color rgb="FF000000"/>
      <name val="Calibri"/>
      <family val="2"/>
      <scheme val="minor"/>
    </font>
    <font>
      <b/>
      <sz val="16"/>
      <name val="Arial"/>
      <family val="2"/>
    </font>
    <font>
      <b/>
      <sz val="10"/>
      <name val="Arial"/>
      <family val="2"/>
    </font>
    <font>
      <sz val="10"/>
      <name val="Arial"/>
      <family val="2"/>
    </font>
    <font>
      <b/>
      <sz val="11"/>
      <name val="Calibri"/>
      <family val="2"/>
    </font>
    <font>
      <sz val="11"/>
      <name val="Calibri"/>
      <family val="2"/>
    </font>
    <font>
      <b/>
      <sz val="11"/>
      <color rgb="FFFF0000"/>
      <name val="Calibri"/>
      <family val="2"/>
    </font>
    <font>
      <u/>
      <sz val="10"/>
      <name val="Arial"/>
      <family val="2"/>
    </font>
    <font>
      <sz val="8"/>
      <name val="Calibri"/>
      <family val="2"/>
      <scheme val="minor"/>
    </font>
    <font>
      <b/>
      <sz val="26"/>
      <color theme="4" tint="-0.499984740745262"/>
      <name val="Calibri Light"/>
      <family val="2"/>
      <scheme val="major"/>
    </font>
    <font>
      <sz val="10"/>
      <name val="Calibri"/>
      <family val="2"/>
      <scheme val="minor"/>
    </font>
    <font>
      <b/>
      <sz val="10"/>
      <color indexed="9"/>
      <name val="Calibri Light"/>
      <family val="2"/>
      <scheme val="major"/>
    </font>
    <font>
      <sz val="8"/>
      <name val="Arial"/>
      <family val="2"/>
    </font>
    <font>
      <sz val="9"/>
      <name val="Calibri"/>
      <family val="2"/>
      <scheme val="minor"/>
    </font>
    <font>
      <sz val="10"/>
      <color rgb="FFFF0000"/>
      <name val="Calibri"/>
      <family val="2"/>
      <scheme val="minor"/>
    </font>
    <font>
      <sz val="10"/>
      <color rgb="FFFF0000"/>
      <name val="Arial"/>
      <family val="2"/>
    </font>
    <font>
      <b/>
      <sz val="10"/>
      <color rgb="FFFF0000"/>
      <name val="Arial"/>
      <family val="2"/>
    </font>
  </fonts>
  <fills count="19">
    <fill>
      <patternFill patternType="none"/>
    </fill>
    <fill>
      <patternFill patternType="gray125"/>
    </fill>
    <fill>
      <patternFill patternType="solid">
        <fgColor rgb="FFFFFF00"/>
        <bgColor indexed="64"/>
      </patternFill>
    </fill>
    <fill>
      <patternFill patternType="solid">
        <fgColor rgb="FFFDF59B"/>
        <bgColor rgb="FF000000"/>
      </patternFill>
    </fill>
    <fill>
      <patternFill patternType="solid">
        <fgColor indexed="9"/>
        <bgColor indexed="64"/>
      </patternFill>
    </fill>
    <fill>
      <patternFill patternType="solid">
        <fgColor theme="5" tint="0.59999389629810485"/>
        <bgColor indexed="64"/>
      </patternFill>
    </fill>
    <fill>
      <patternFill patternType="solid">
        <fgColor theme="4"/>
        <bgColor indexed="11"/>
      </patternFill>
    </fill>
    <fill>
      <patternFill patternType="solid">
        <fgColor theme="4" tint="0.39994506668294322"/>
        <bgColor indexed="64"/>
      </patternFill>
    </fill>
    <fill>
      <patternFill patternType="solid">
        <fgColor indexed="65"/>
        <bgColor indexed="64"/>
      </patternFill>
    </fill>
    <fill>
      <patternFill patternType="solid">
        <fgColor theme="0" tint="-4.9989318521683403E-2"/>
        <bgColor indexed="64"/>
      </patternFill>
    </fill>
    <fill>
      <patternFill patternType="solid">
        <fgColor theme="5" tint="0.59999389629810485"/>
        <bgColor indexed="9"/>
      </patternFill>
    </fill>
    <fill>
      <patternFill patternType="solid">
        <fgColor rgb="FFFFFF00"/>
        <bgColor indexed="9"/>
      </patternFill>
    </fill>
    <fill>
      <patternFill patternType="solid">
        <fgColor rgb="FFFFFF00"/>
        <bgColor indexed="22"/>
      </patternFill>
    </fill>
    <fill>
      <patternFill patternType="solid">
        <fgColor indexed="9"/>
        <bgColor indexed="9"/>
      </patternFill>
    </fill>
    <fill>
      <patternFill patternType="solid">
        <fgColor indexed="9"/>
        <bgColor indexed="22"/>
      </patternFill>
    </fill>
    <fill>
      <patternFill patternType="solid">
        <fgColor theme="5" tint="0.59999389629810485"/>
        <bgColor indexed="22"/>
      </patternFill>
    </fill>
    <fill>
      <patternFill patternType="solid">
        <fgColor theme="0" tint="-4.9989318521683403E-2"/>
        <bgColor indexed="9"/>
      </patternFill>
    </fill>
    <fill>
      <patternFill patternType="solid">
        <fgColor theme="0"/>
        <bgColor indexed="64"/>
      </patternFill>
    </fill>
    <fill>
      <patternFill patternType="solid">
        <fgColor theme="4" tint="0.39997558519241921"/>
        <bgColor indexed="64"/>
      </patternFill>
    </fill>
  </fills>
  <borders count="4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9"/>
      </right>
      <top/>
      <bottom/>
      <diagonal/>
    </border>
    <border>
      <left style="thin">
        <color indexed="9"/>
      </left>
      <right style="thin">
        <color indexed="9"/>
      </right>
      <top style="thin">
        <color indexed="9"/>
      </top>
      <bottom style="thin">
        <color indexed="9"/>
      </bottom>
      <diagonal/>
    </border>
    <border>
      <left style="hair">
        <color theme="7" tint="-0.24994659260841701"/>
      </left>
      <right style="hair">
        <color theme="7" tint="-0.24994659260841701"/>
      </right>
      <top style="hair">
        <color theme="7" tint="-0.24994659260841701"/>
      </top>
      <bottom style="hair">
        <color theme="7" tint="-0.24994659260841701"/>
      </bottom>
      <diagonal/>
    </border>
    <border>
      <left/>
      <right/>
      <top style="thin">
        <color indexed="9"/>
      </top>
      <bottom style="thin">
        <color indexed="9"/>
      </bottom>
      <diagonal/>
    </border>
    <border>
      <left style="hair">
        <color theme="7" tint="-0.24994659260841701"/>
      </left>
      <right/>
      <top style="hair">
        <color theme="7" tint="-0.24994659260841701"/>
      </top>
      <bottom style="hair">
        <color theme="7" tint="-0.24994659260841701"/>
      </bottom>
      <diagonal/>
    </border>
    <border>
      <left/>
      <right/>
      <top style="hair">
        <color theme="7" tint="-0.24994659260841701"/>
      </top>
      <bottom style="hair">
        <color theme="7" tint="-0.24994659260841701"/>
      </bottom>
      <diagonal/>
    </border>
    <border>
      <left/>
      <right style="hair">
        <color theme="7" tint="-0.24994659260841701"/>
      </right>
      <top style="hair">
        <color theme="7" tint="-0.24994659260841701"/>
      </top>
      <bottom style="hair">
        <color theme="7" tint="-0.24994659260841701"/>
      </bottom>
      <diagonal/>
    </border>
    <border>
      <left style="hair">
        <color theme="0"/>
      </left>
      <right style="hair">
        <color theme="0"/>
      </right>
      <top style="hair">
        <color theme="7" tint="-0.24994659260841701"/>
      </top>
      <bottom/>
      <diagonal/>
    </border>
    <border>
      <left/>
      <right style="thin">
        <color indexed="9"/>
      </right>
      <top style="thin">
        <color indexed="9"/>
      </top>
      <bottom style="thin">
        <color indexed="9"/>
      </bottom>
      <diagonal/>
    </border>
    <border>
      <left/>
      <right/>
      <top style="hair">
        <color theme="7" tint="-0.24994659260841701"/>
      </top>
      <bottom/>
      <diagonal/>
    </border>
    <border>
      <left/>
      <right style="thin">
        <color indexed="9"/>
      </right>
      <top style="hair">
        <color theme="7" tint="-0.24994659260841701"/>
      </top>
      <bottom/>
      <diagonal/>
    </border>
    <border>
      <left style="thin">
        <color indexed="9"/>
      </left>
      <right style="thin">
        <color indexed="9"/>
      </right>
      <top/>
      <bottom style="thin">
        <color indexed="9"/>
      </bottom>
      <diagonal/>
    </border>
  </borders>
  <cellStyleXfs count="1">
    <xf numFmtId="0" fontId="0" fillId="0" borderId="0"/>
  </cellStyleXfs>
  <cellXfs count="188">
    <xf numFmtId="0" fontId="0" fillId="0" borderId="0" xfId="0"/>
    <xf numFmtId="0" fontId="0" fillId="0" borderId="0" xfId="0" applyFont="1"/>
    <xf numFmtId="0" fontId="1" fillId="0" borderId="0" xfId="0" applyFont="1"/>
    <xf numFmtId="0" fontId="0" fillId="2" borderId="0" xfId="0" applyFill="1"/>
    <xf numFmtId="0" fontId="1" fillId="2" borderId="0" xfId="0" applyFont="1" applyFill="1"/>
    <xf numFmtId="0" fontId="2" fillId="2" borderId="0" xfId="0" applyFont="1" applyFill="1"/>
    <xf numFmtId="0" fontId="3" fillId="0" borderId="0" xfId="0" applyFont="1"/>
    <xf numFmtId="0" fontId="4" fillId="0" borderId="0" xfId="0" applyFont="1"/>
    <xf numFmtId="49" fontId="0" fillId="0" borderId="0" xfId="0" applyNumberFormat="1" applyFont="1" applyAlignment="1">
      <alignment horizontal="left"/>
    </xf>
    <xf numFmtId="0" fontId="6" fillId="0" borderId="0" xfId="0" applyFont="1"/>
    <xf numFmtId="0" fontId="4" fillId="0" borderId="0" xfId="0" applyFont="1" applyAlignment="1">
      <alignment wrapText="1"/>
    </xf>
    <xf numFmtId="0" fontId="5" fillId="2" borderId="0" xfId="0" applyFont="1" applyFill="1"/>
    <xf numFmtId="0" fontId="6" fillId="2" borderId="0" xfId="0" applyFont="1" applyFill="1"/>
    <xf numFmtId="0" fontId="2" fillId="0" borderId="0" xfId="0" applyFont="1"/>
    <xf numFmtId="0" fontId="0" fillId="0" borderId="1" xfId="0" applyBorder="1"/>
    <xf numFmtId="0" fontId="1" fillId="0" borderId="1" xfId="0" applyFont="1" applyBorder="1"/>
    <xf numFmtId="0" fontId="2" fillId="0" borderId="0" xfId="0" applyFont="1" applyBorder="1"/>
    <xf numFmtId="0" fontId="0" fillId="0" borderId="0" xfId="0" applyBorder="1"/>
    <xf numFmtId="0" fontId="0" fillId="0" borderId="1" xfId="0" applyFont="1" applyBorder="1"/>
    <xf numFmtId="0" fontId="0" fillId="0" borderId="2" xfId="0" applyBorder="1"/>
    <xf numFmtId="0" fontId="1" fillId="0" borderId="2" xfId="0" applyFont="1" applyBorder="1"/>
    <xf numFmtId="164" fontId="7" fillId="0" borderId="0" xfId="0" applyNumberFormat="1" applyFont="1" applyAlignment="1">
      <alignment horizontal="left" vertical="top"/>
    </xf>
    <xf numFmtId="14" fontId="4" fillId="0" borderId="0" xfId="0" applyNumberFormat="1" applyFont="1" applyAlignment="1">
      <alignment horizontal="left"/>
    </xf>
    <xf numFmtId="0" fontId="8" fillId="0" borderId="0" xfId="0" applyFont="1"/>
    <xf numFmtId="0" fontId="8" fillId="0" borderId="0" xfId="0" applyFont="1" applyAlignment="1">
      <alignment horizontal="center"/>
    </xf>
    <xf numFmtId="0" fontId="1" fillId="0" borderId="0" xfId="0" applyFont="1" applyFill="1"/>
    <xf numFmtId="0" fontId="0" fillId="0" borderId="0" xfId="0" applyFill="1"/>
    <xf numFmtId="0" fontId="9" fillId="0" borderId="0" xfId="0" applyFont="1"/>
    <xf numFmtId="0" fontId="0" fillId="0" borderId="3" xfId="0" applyBorder="1"/>
    <xf numFmtId="0" fontId="3" fillId="0" borderId="0" xfId="0" applyFont="1" applyAlignment="1">
      <alignment horizontal="center"/>
    </xf>
    <xf numFmtId="0" fontId="10" fillId="2" borderId="0" xfId="0" applyFont="1" applyFill="1" applyAlignment="1">
      <alignment horizontal="center"/>
    </xf>
    <xf numFmtId="0" fontId="0" fillId="2" borderId="0" xfId="0" applyFill="1" applyAlignment="1">
      <alignment horizontal="center"/>
    </xf>
    <xf numFmtId="0" fontId="0" fillId="2" borderId="0" xfId="0" applyFont="1" applyFill="1" applyAlignment="1">
      <alignment horizontal="center"/>
    </xf>
    <xf numFmtId="0" fontId="0" fillId="0" borderId="0" xfId="0" applyAlignment="1">
      <alignment horizontal="right"/>
    </xf>
    <xf numFmtId="0" fontId="12" fillId="0" borderId="0" xfId="0" applyFont="1" applyFill="1" applyBorder="1" applyAlignment="1">
      <alignment horizontal="center"/>
    </xf>
    <xf numFmtId="0" fontId="13" fillId="0" borderId="0" xfId="0" applyFont="1" applyFill="1" applyBorder="1" applyAlignment="1">
      <alignment horizontal="right"/>
    </xf>
    <xf numFmtId="0" fontId="13" fillId="0" borderId="0" xfId="0" applyFont="1" applyFill="1" applyBorder="1"/>
    <xf numFmtId="0" fontId="12" fillId="3" borderId="7" xfId="0" applyFont="1" applyFill="1" applyBorder="1" applyAlignment="1">
      <alignment horizontal="center"/>
    </xf>
    <xf numFmtId="0" fontId="13" fillId="0" borderId="0" xfId="0" applyFont="1" applyFill="1" applyBorder="1" applyAlignment="1">
      <alignment horizontal="center"/>
    </xf>
    <xf numFmtId="0" fontId="12" fillId="3" borderId="0" xfId="0" applyFont="1" applyFill="1" applyBorder="1" applyAlignment="1">
      <alignment horizontal="center"/>
    </xf>
    <xf numFmtId="0" fontId="13" fillId="0" borderId="3" xfId="0" applyFont="1" applyFill="1" applyBorder="1" applyAlignment="1">
      <alignment horizontal="center"/>
    </xf>
    <xf numFmtId="0" fontId="12" fillId="3" borderId="8" xfId="0" applyFont="1" applyFill="1" applyBorder="1" applyAlignment="1">
      <alignment horizontal="center"/>
    </xf>
    <xf numFmtId="0" fontId="13" fillId="0" borderId="1" xfId="0" applyFont="1" applyFill="1" applyBorder="1" applyAlignment="1">
      <alignment horizontal="center"/>
    </xf>
    <xf numFmtId="0" fontId="12" fillId="3" borderId="1" xfId="0" applyFont="1" applyFill="1" applyBorder="1" applyAlignment="1">
      <alignment horizontal="center"/>
    </xf>
    <xf numFmtId="0" fontId="13" fillId="0" borderId="1" xfId="0" applyFont="1" applyFill="1" applyBorder="1"/>
    <xf numFmtId="0" fontId="13" fillId="0" borderId="9" xfId="0" applyFont="1" applyFill="1" applyBorder="1" applyAlignment="1">
      <alignment horizontal="center"/>
    </xf>
    <xf numFmtId="0" fontId="12" fillId="3" borderId="10" xfId="0" applyFont="1" applyFill="1" applyBorder="1" applyAlignment="1">
      <alignment horizontal="center"/>
    </xf>
    <xf numFmtId="0" fontId="12" fillId="3" borderId="11" xfId="0" applyFont="1" applyFill="1" applyBorder="1" applyAlignment="1">
      <alignment horizontal="center"/>
    </xf>
    <xf numFmtId="3" fontId="13" fillId="0" borderId="0" xfId="0" applyNumberFormat="1" applyFont="1" applyFill="1" applyBorder="1"/>
    <xf numFmtId="0" fontId="13" fillId="0" borderId="0" xfId="0" applyFont="1" applyFill="1" applyBorder="1" applyAlignment="1">
      <alignment vertical="center"/>
    </xf>
    <xf numFmtId="0" fontId="13" fillId="0" borderId="0" xfId="0" applyFont="1" applyFill="1" applyBorder="1" applyAlignment="1">
      <alignment vertical="center" wrapText="1"/>
    </xf>
    <xf numFmtId="0" fontId="13" fillId="0" borderId="0" xfId="0" applyFont="1" applyFill="1" applyBorder="1" applyAlignment="1">
      <alignment horizontal="left" wrapText="1"/>
    </xf>
    <xf numFmtId="0" fontId="14" fillId="0" borderId="0" xfId="0" applyFont="1" applyFill="1" applyBorder="1" applyAlignment="1">
      <alignment vertical="center"/>
    </xf>
    <xf numFmtId="0" fontId="15" fillId="0" borderId="0" xfId="0" applyFont="1" applyFill="1" applyBorder="1" applyAlignment="1">
      <alignment vertical="center"/>
    </xf>
    <xf numFmtId="0" fontId="16" fillId="0" borderId="0" xfId="0" applyFont="1" applyFill="1" applyBorder="1" applyAlignment="1">
      <alignment vertical="center" wrapText="1"/>
    </xf>
    <xf numFmtId="0" fontId="12" fillId="3" borderId="15" xfId="0" applyFont="1" applyFill="1" applyBorder="1" applyAlignment="1">
      <alignment horizontal="center"/>
    </xf>
    <xf numFmtId="0" fontId="13" fillId="0" borderId="16" xfId="0" applyFont="1" applyFill="1" applyBorder="1" applyAlignment="1">
      <alignment horizontal="center"/>
    </xf>
    <xf numFmtId="0" fontId="12" fillId="3" borderId="17" xfId="0" applyFont="1" applyFill="1" applyBorder="1" applyAlignment="1">
      <alignment horizontal="center"/>
    </xf>
    <xf numFmtId="0" fontId="12" fillId="3" borderId="18" xfId="0" applyFont="1" applyFill="1" applyBorder="1" applyAlignment="1">
      <alignment horizontal="center"/>
    </xf>
    <xf numFmtId="0" fontId="13" fillId="0" borderId="19" xfId="0" applyFont="1" applyFill="1" applyBorder="1" applyAlignment="1">
      <alignment horizontal="center"/>
    </xf>
    <xf numFmtId="0" fontId="12" fillId="3" borderId="20" xfId="0" applyFont="1" applyFill="1" applyBorder="1" applyAlignment="1">
      <alignment horizontal="center"/>
    </xf>
    <xf numFmtId="0" fontId="12" fillId="3" borderId="21" xfId="0" applyFont="1" applyFill="1" applyBorder="1" applyAlignment="1">
      <alignment horizontal="center"/>
    </xf>
    <xf numFmtId="1" fontId="12" fillId="3" borderId="21" xfId="0" applyNumberFormat="1" applyFont="1" applyFill="1" applyBorder="1" applyAlignment="1">
      <alignment horizontal="center"/>
    </xf>
    <xf numFmtId="1" fontId="13" fillId="0" borderId="16" xfId="0" applyNumberFormat="1" applyFont="1" applyFill="1" applyBorder="1" applyAlignment="1">
      <alignment horizontal="center"/>
    </xf>
    <xf numFmtId="1" fontId="12" fillId="3" borderId="7" xfId="0" applyNumberFormat="1" applyFont="1" applyFill="1" applyBorder="1" applyAlignment="1">
      <alignment horizontal="center"/>
    </xf>
    <xf numFmtId="0" fontId="13" fillId="0" borderId="22" xfId="0" applyFont="1" applyFill="1" applyBorder="1" applyAlignment="1">
      <alignment horizontal="center"/>
    </xf>
    <xf numFmtId="0" fontId="12" fillId="3" borderId="23" xfId="0" applyFont="1" applyFill="1" applyBorder="1" applyAlignment="1">
      <alignment horizontal="center"/>
    </xf>
    <xf numFmtId="0" fontId="13" fillId="0" borderId="13" xfId="0" applyFont="1" applyFill="1" applyBorder="1" applyAlignment="1">
      <alignment horizontal="center"/>
    </xf>
    <xf numFmtId="0" fontId="12" fillId="3" borderId="24" xfId="0" applyFont="1" applyFill="1" applyBorder="1" applyAlignment="1">
      <alignment horizontal="center"/>
    </xf>
    <xf numFmtId="0" fontId="13" fillId="0" borderId="14" xfId="0" applyFont="1" applyFill="1" applyBorder="1" applyAlignment="1">
      <alignment horizontal="center"/>
    </xf>
    <xf numFmtId="1" fontId="12" fillId="3" borderId="2" xfId="0" applyNumberFormat="1" applyFont="1" applyFill="1" applyBorder="1" applyAlignment="1">
      <alignment horizontal="center"/>
    </xf>
    <xf numFmtId="1" fontId="13" fillId="0" borderId="25" xfId="0" applyNumberFormat="1" applyFont="1" applyFill="1" applyBorder="1" applyAlignment="1">
      <alignment horizontal="center"/>
    </xf>
    <xf numFmtId="0" fontId="12" fillId="0" borderId="5" xfId="0" applyFont="1" applyFill="1" applyBorder="1" applyAlignment="1">
      <alignment horizontal="center"/>
    </xf>
    <xf numFmtId="0" fontId="12" fillId="0" borderId="6" xfId="0" quotePrefix="1" applyFont="1" applyFill="1" applyBorder="1"/>
    <xf numFmtId="0" fontId="13" fillId="0" borderId="26" xfId="0" applyFont="1" applyFill="1" applyBorder="1"/>
    <xf numFmtId="0" fontId="13" fillId="0" borderId="27" xfId="0" applyFont="1" applyFill="1" applyBorder="1"/>
    <xf numFmtId="0" fontId="13" fillId="0" borderId="27" xfId="0" quotePrefix="1" applyFont="1" applyFill="1" applyBorder="1"/>
    <xf numFmtId="0" fontId="13" fillId="0" borderId="28" xfId="0" applyFont="1" applyFill="1" applyBorder="1"/>
    <xf numFmtId="1" fontId="13" fillId="0" borderId="22" xfId="0" applyNumberFormat="1" applyFont="1" applyFill="1" applyBorder="1" applyAlignment="1">
      <alignment horizontal="center"/>
    </xf>
    <xf numFmtId="1" fontId="13" fillId="0" borderId="0" xfId="0" applyNumberFormat="1" applyFont="1" applyFill="1" applyBorder="1" applyAlignment="1">
      <alignment horizontal="center"/>
    </xf>
    <xf numFmtId="0" fontId="13" fillId="0" borderId="0" xfId="0" quotePrefix="1" applyFont="1" applyFill="1" applyBorder="1"/>
    <xf numFmtId="0" fontId="13" fillId="0" borderId="3" xfId="0" applyFont="1" applyFill="1" applyBorder="1"/>
    <xf numFmtId="1" fontId="13" fillId="0" borderId="29" xfId="0" applyNumberFormat="1" applyFont="1" applyFill="1" applyBorder="1" applyAlignment="1">
      <alignment horizontal="center"/>
    </xf>
    <xf numFmtId="1" fontId="13" fillId="0" borderId="1" xfId="0" applyNumberFormat="1" applyFont="1" applyFill="1" applyBorder="1" applyAlignment="1">
      <alignment horizontal="center"/>
    </xf>
    <xf numFmtId="0" fontId="12" fillId="0" borderId="1" xfId="0" applyFont="1" applyFill="1" applyBorder="1" applyAlignment="1">
      <alignment horizontal="center"/>
    </xf>
    <xf numFmtId="0" fontId="12" fillId="0" borderId="9" xfId="0" quotePrefix="1" applyFont="1" applyFill="1" applyBorder="1"/>
    <xf numFmtId="0" fontId="13" fillId="0" borderId="0" xfId="0" applyFont="1" applyFill="1" applyBorder="1" applyAlignment="1"/>
    <xf numFmtId="0" fontId="17" fillId="0" borderId="0" xfId="0" applyFont="1" applyFill="1" applyBorder="1" applyAlignment="1">
      <alignment horizontal="center"/>
    </xf>
    <xf numFmtId="3" fontId="13" fillId="0" borderId="0" xfId="0" applyNumberFormat="1" applyFont="1" applyFill="1" applyBorder="1" applyAlignment="1">
      <alignment horizontal="center"/>
    </xf>
    <xf numFmtId="3" fontId="13" fillId="0" borderId="26" xfId="0" applyNumberFormat="1" applyFont="1" applyFill="1" applyBorder="1" applyAlignment="1">
      <alignment horizontal="center"/>
    </xf>
    <xf numFmtId="0" fontId="13" fillId="0" borderId="28" xfId="0" quotePrefix="1" applyFont="1" applyFill="1" applyBorder="1" applyAlignment="1"/>
    <xf numFmtId="3" fontId="13" fillId="0" borderId="1" xfId="0" applyNumberFormat="1" applyFont="1" applyFill="1" applyBorder="1" applyAlignment="1">
      <alignment horizontal="center"/>
    </xf>
    <xf numFmtId="3" fontId="13" fillId="0" borderId="29" xfId="0" applyNumberFormat="1" applyFont="1" applyFill="1" applyBorder="1" applyAlignment="1">
      <alignment horizontal="center"/>
    </xf>
    <xf numFmtId="0" fontId="13" fillId="0" borderId="3" xfId="0" quotePrefix="1" applyFont="1" applyFill="1" applyBorder="1" applyAlignment="1"/>
    <xf numFmtId="3" fontId="12" fillId="0" borderId="22" xfId="0" applyNumberFormat="1" applyFont="1" applyFill="1" applyBorder="1" applyAlignment="1">
      <alignment horizontal="center"/>
    </xf>
    <xf numFmtId="0" fontId="13" fillId="0" borderId="3" xfId="0" quotePrefix="1" applyFont="1" applyFill="1" applyBorder="1"/>
    <xf numFmtId="3" fontId="17" fillId="0" borderId="0" xfId="0" applyNumberFormat="1" applyFont="1" applyFill="1" applyBorder="1" applyAlignment="1">
      <alignment horizontal="center"/>
    </xf>
    <xf numFmtId="3" fontId="13" fillId="0" borderId="22" xfId="0" applyNumberFormat="1" applyFont="1" applyFill="1" applyBorder="1" applyAlignment="1">
      <alignment horizontal="center"/>
    </xf>
    <xf numFmtId="0" fontId="13" fillId="0" borderId="9" xfId="0" quotePrefix="1" applyFont="1" applyFill="1" applyBorder="1"/>
    <xf numFmtId="0" fontId="18" fillId="4" borderId="0" xfId="0" applyFont="1" applyFill="1" applyAlignment="1">
      <alignment horizontal="center" vertical="center"/>
    </xf>
    <xf numFmtId="0" fontId="20" fillId="0" borderId="31" xfId="0" applyFont="1" applyBorder="1"/>
    <xf numFmtId="0" fontId="20" fillId="0" borderId="31" xfId="0" applyFont="1" applyBorder="1" applyAlignment="1">
      <alignment horizontal="center"/>
    </xf>
    <xf numFmtId="0" fontId="20" fillId="4" borderId="0" xfId="0" applyFont="1" applyFill="1" applyAlignment="1">
      <alignment horizontal="center"/>
    </xf>
    <xf numFmtId="0" fontId="20" fillId="4" borderId="0" xfId="0" applyFont="1" applyFill="1"/>
    <xf numFmtId="0" fontId="0" fillId="5" borderId="2" xfId="0" applyFill="1" applyBorder="1"/>
    <xf numFmtId="0" fontId="18" fillId="4" borderId="0" xfId="0" applyFont="1" applyFill="1" applyAlignment="1">
      <alignment vertical="center"/>
    </xf>
    <xf numFmtId="0" fontId="18" fillId="7" borderId="32" xfId="0" applyFont="1" applyFill="1" applyBorder="1" applyAlignment="1">
      <alignment horizontal="center" vertical="center"/>
    </xf>
    <xf numFmtId="0" fontId="20" fillId="8" borderId="33" xfId="0" applyFont="1" applyFill="1" applyBorder="1"/>
    <xf numFmtId="0" fontId="18" fillId="5" borderId="32" xfId="0" applyFont="1" applyFill="1" applyBorder="1" applyAlignment="1">
      <alignment horizontal="center" vertical="center" wrapText="1"/>
    </xf>
    <xf numFmtId="0" fontId="18" fillId="2" borderId="32" xfId="0" applyFont="1" applyFill="1" applyBorder="1" applyAlignment="1">
      <alignment horizontal="center" vertical="center" wrapText="1"/>
    </xf>
    <xf numFmtId="0" fontId="18" fillId="10" borderId="32" xfId="0" applyFont="1" applyFill="1" applyBorder="1" applyAlignment="1">
      <alignment horizontal="center" vertical="center" wrapText="1"/>
    </xf>
    <xf numFmtId="0" fontId="18" fillId="11" borderId="32" xfId="0" applyFont="1" applyFill="1" applyBorder="1" applyAlignment="1">
      <alignment horizontal="center" vertical="center" wrapText="1"/>
    </xf>
    <xf numFmtId="0" fontId="18" fillId="0" borderId="31" xfId="0" applyFont="1" applyBorder="1" applyAlignment="1">
      <alignment horizontal="center"/>
    </xf>
    <xf numFmtId="0" fontId="18" fillId="12" borderId="32" xfId="0" applyFont="1" applyFill="1" applyBorder="1" applyAlignment="1">
      <alignment horizontal="center" vertical="center" wrapText="1"/>
    </xf>
    <xf numFmtId="0" fontId="18" fillId="4" borderId="0" xfId="0" applyFont="1" applyFill="1" applyAlignment="1">
      <alignment horizontal="center"/>
    </xf>
    <xf numFmtId="0" fontId="13" fillId="4" borderId="0" xfId="0" applyFont="1" applyFill="1" applyAlignment="1">
      <alignment horizontal="center" vertical="center"/>
    </xf>
    <xf numFmtId="0" fontId="20" fillId="4" borderId="0" xfId="0" applyFont="1" applyFill="1" applyAlignment="1">
      <alignment vertical="center"/>
    </xf>
    <xf numFmtId="0" fontId="20" fillId="0" borderId="31" xfId="0" applyFont="1" applyBorder="1" applyAlignment="1">
      <alignment vertical="center"/>
    </xf>
    <xf numFmtId="0" fontId="20" fillId="0" borderId="31" xfId="0" applyFont="1" applyBorder="1" applyAlignment="1">
      <alignment horizontal="center" vertical="center"/>
    </xf>
    <xf numFmtId="0" fontId="18" fillId="2" borderId="32" xfId="0" applyFont="1" applyFill="1" applyBorder="1" applyAlignment="1">
      <alignment horizontal="center" vertical="center"/>
    </xf>
    <xf numFmtId="0" fontId="18" fillId="9" borderId="32" xfId="0" applyFont="1" applyFill="1" applyBorder="1" applyAlignment="1">
      <alignment horizontal="center" vertical="center" wrapText="1"/>
    </xf>
    <xf numFmtId="0" fontId="18" fillId="13" borderId="0" xfId="0" applyFont="1" applyFill="1" applyBorder="1" applyAlignment="1">
      <alignment horizontal="center" vertical="center" wrapText="1"/>
    </xf>
    <xf numFmtId="0" fontId="18" fillId="4" borderId="0" xfId="0" applyFont="1" applyFill="1" applyBorder="1" applyAlignment="1">
      <alignment horizontal="center" vertical="center" wrapText="1"/>
    </xf>
    <xf numFmtId="0" fontId="18" fillId="14" borderId="0"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18" fillId="9" borderId="34" xfId="0" applyFont="1" applyFill="1" applyBorder="1" applyAlignment="1">
      <alignment horizontal="center" vertical="center" wrapText="1"/>
    </xf>
    <xf numFmtId="0" fontId="18" fillId="9" borderId="35" xfId="0" applyFont="1" applyFill="1" applyBorder="1" applyAlignment="1">
      <alignment horizontal="center" vertical="center" wrapText="1"/>
    </xf>
    <xf numFmtId="0" fontId="18" fillId="4" borderId="32" xfId="0" applyFont="1" applyFill="1" applyBorder="1" applyAlignment="1">
      <alignment horizontal="center" vertical="center" wrapText="1"/>
    </xf>
    <xf numFmtId="0" fontId="18" fillId="13" borderId="32" xfId="0" applyFont="1" applyFill="1" applyBorder="1" applyAlignment="1">
      <alignment horizontal="center" vertical="center" wrapText="1"/>
    </xf>
    <xf numFmtId="0" fontId="18" fillId="14" borderId="32" xfId="0" applyFont="1" applyFill="1" applyBorder="1" applyAlignment="1">
      <alignment horizontal="center" vertical="center" wrapText="1"/>
    </xf>
    <xf numFmtId="0" fontId="18" fillId="15" borderId="32" xfId="0" applyFont="1" applyFill="1" applyBorder="1" applyAlignment="1">
      <alignment horizontal="center" vertical="center" wrapText="1"/>
    </xf>
    <xf numFmtId="0" fontId="13" fillId="0" borderId="31" xfId="0" applyFont="1" applyBorder="1" applyAlignment="1">
      <alignment horizontal="center"/>
    </xf>
    <xf numFmtId="0" fontId="23" fillId="4" borderId="0" xfId="0" applyFont="1" applyFill="1" applyAlignment="1">
      <alignment horizontal="center" vertical="center"/>
    </xf>
    <xf numFmtId="0" fontId="18" fillId="0" borderId="31" xfId="0" applyFont="1" applyBorder="1" applyAlignment="1">
      <alignment vertical="center"/>
    </xf>
    <xf numFmtId="0" fontId="13" fillId="0" borderId="31" xfId="0" applyFont="1" applyBorder="1" applyAlignment="1">
      <alignment horizontal="center" vertical="center"/>
    </xf>
    <xf numFmtId="0" fontId="22" fillId="0" borderId="31" xfId="0" applyFont="1" applyBorder="1" applyAlignment="1">
      <alignment horizontal="center"/>
    </xf>
    <xf numFmtId="0" fontId="18" fillId="17" borderId="32" xfId="0" applyFont="1" applyFill="1" applyBorder="1" applyAlignment="1">
      <alignment horizontal="center" vertical="center" wrapText="1"/>
    </xf>
    <xf numFmtId="0" fontId="20" fillId="0" borderId="38" xfId="0" applyFont="1" applyBorder="1"/>
    <xf numFmtId="0" fontId="18" fillId="13" borderId="39" xfId="0" applyFont="1" applyFill="1" applyBorder="1" applyAlignment="1">
      <alignment horizontal="center" vertical="center" wrapText="1"/>
    </xf>
    <xf numFmtId="0" fontId="18" fillId="4" borderId="39" xfId="0" applyFont="1" applyFill="1" applyBorder="1" applyAlignment="1">
      <alignment horizontal="center" vertical="center" wrapText="1"/>
    </xf>
    <xf numFmtId="0" fontId="18" fillId="4" borderId="40" xfId="0" applyFont="1" applyFill="1" applyBorder="1" applyAlignment="1">
      <alignment horizontal="center" vertical="center" wrapText="1"/>
    </xf>
    <xf numFmtId="0" fontId="20" fillId="0" borderId="41" xfId="0" applyFont="1" applyBorder="1" applyAlignment="1">
      <alignment horizontal="center"/>
    </xf>
    <xf numFmtId="0" fontId="0" fillId="0" borderId="0" xfId="0" applyAlignment="1">
      <alignment horizontal="center"/>
    </xf>
    <xf numFmtId="20" fontId="0" fillId="0" borderId="0" xfId="0" applyNumberFormat="1" applyAlignment="1">
      <alignment horizontal="center"/>
    </xf>
    <xf numFmtId="0" fontId="0" fillId="0" borderId="0" xfId="0" applyAlignment="1">
      <alignment horizontal="left"/>
    </xf>
    <xf numFmtId="0" fontId="20" fillId="18" borderId="0" xfId="0" applyFont="1" applyFill="1" applyAlignment="1">
      <alignment horizontal="center"/>
    </xf>
    <xf numFmtId="0" fontId="18" fillId="18" borderId="32" xfId="0" applyFont="1" applyFill="1" applyBorder="1" applyAlignment="1">
      <alignment horizontal="center" vertical="center"/>
    </xf>
    <xf numFmtId="0" fontId="20" fillId="18" borderId="0" xfId="0" applyFont="1" applyFill="1"/>
    <xf numFmtId="0" fontId="8" fillId="0" borderId="0" xfId="0" applyFont="1" applyBorder="1"/>
    <xf numFmtId="0" fontId="1" fillId="0" borderId="0" xfId="0" applyFont="1" applyBorder="1"/>
    <xf numFmtId="0" fontId="24" fillId="0" borderId="31" xfId="0" applyFont="1" applyBorder="1" applyAlignment="1">
      <alignment horizontal="center"/>
    </xf>
    <xf numFmtId="0" fontId="25" fillId="0" borderId="31" xfId="0" applyFont="1" applyBorder="1" applyAlignment="1">
      <alignment horizontal="center"/>
    </xf>
    <xf numFmtId="0" fontId="25" fillId="0" borderId="0" xfId="0" applyFont="1" applyFill="1" applyBorder="1" applyAlignment="1">
      <alignment horizontal="center"/>
    </xf>
    <xf numFmtId="0" fontId="25" fillId="4" borderId="0" xfId="0" applyFont="1" applyFill="1" applyAlignment="1">
      <alignment horizontal="center" vertical="center"/>
    </xf>
    <xf numFmtId="0" fontId="26" fillId="3" borderId="0" xfId="0" applyFont="1" applyFill="1" applyBorder="1" applyAlignment="1">
      <alignment horizontal="center"/>
    </xf>
    <xf numFmtId="0" fontId="8" fillId="0" borderId="0" xfId="0" applyFont="1" applyAlignment="1">
      <alignment vertical="center"/>
    </xf>
    <xf numFmtId="0" fontId="11" fillId="0" borderId="0" xfId="0" applyFont="1" applyFill="1" applyBorder="1" applyAlignment="1">
      <alignment horizontal="left"/>
    </xf>
    <xf numFmtId="0" fontId="12" fillId="0" borderId="4" xfId="0" applyFont="1" applyFill="1" applyBorder="1" applyAlignment="1">
      <alignment horizontal="center"/>
    </xf>
    <xf numFmtId="0" fontId="12" fillId="0" borderId="5" xfId="0" applyFont="1" applyFill="1" applyBorder="1" applyAlignment="1">
      <alignment horizontal="center"/>
    </xf>
    <xf numFmtId="0" fontId="12" fillId="0" borderId="6" xfId="0" applyFont="1" applyFill="1" applyBorder="1" applyAlignment="1">
      <alignment horizontal="center"/>
    </xf>
    <xf numFmtId="0" fontId="13" fillId="0" borderId="0" xfId="0" applyFont="1" applyFill="1" applyBorder="1" applyAlignment="1">
      <alignment vertical="center" wrapText="1"/>
    </xf>
    <xf numFmtId="0" fontId="12" fillId="0" borderId="12" xfId="0" applyFont="1" applyFill="1" applyBorder="1" applyAlignment="1">
      <alignment horizontal="center"/>
    </xf>
    <xf numFmtId="0" fontId="12" fillId="0" borderId="13" xfId="0" applyFont="1" applyFill="1" applyBorder="1" applyAlignment="1">
      <alignment horizontal="center"/>
    </xf>
    <xf numFmtId="0" fontId="12" fillId="0" borderId="14" xfId="0" applyFont="1" applyFill="1" applyBorder="1" applyAlignment="1">
      <alignment horizontal="center"/>
    </xf>
    <xf numFmtId="0" fontId="12" fillId="0" borderId="0" xfId="0" applyFont="1" applyFill="1" applyBorder="1" applyAlignment="1">
      <alignment horizontal="center"/>
    </xf>
    <xf numFmtId="0" fontId="8" fillId="0" borderId="0" xfId="0" applyFont="1" applyAlignment="1">
      <alignment horizontal="left" vertical="center" wrapText="1"/>
    </xf>
    <xf numFmtId="0" fontId="13" fillId="0" borderId="0" xfId="0" applyFont="1" applyFill="1" applyBorder="1" applyAlignment="1">
      <alignment horizontal="center"/>
    </xf>
    <xf numFmtId="0" fontId="13" fillId="0" borderId="1" xfId="0" applyFont="1" applyFill="1" applyBorder="1" applyAlignment="1">
      <alignment horizontal="center"/>
    </xf>
    <xf numFmtId="0" fontId="13" fillId="0" borderId="27" xfId="0" applyFont="1" applyFill="1" applyBorder="1" applyAlignment="1">
      <alignment horizontal="center"/>
    </xf>
    <xf numFmtId="0" fontId="18" fillId="9" borderId="34" xfId="0" applyFont="1" applyFill="1" applyBorder="1" applyAlignment="1">
      <alignment horizontal="center" vertical="center" wrapText="1"/>
    </xf>
    <xf numFmtId="0" fontId="18" fillId="9" borderId="35" xfId="0" applyFont="1" applyFill="1" applyBorder="1" applyAlignment="1">
      <alignment horizontal="center" vertical="center" wrapText="1"/>
    </xf>
    <xf numFmtId="0" fontId="18" fillId="9" borderId="36" xfId="0" applyFont="1" applyFill="1" applyBorder="1" applyAlignment="1">
      <alignment horizontal="center" vertical="center" wrapText="1"/>
    </xf>
    <xf numFmtId="0" fontId="21" fillId="6" borderId="32" xfId="0" applyFont="1" applyFill="1" applyBorder="1" applyAlignment="1">
      <alignment horizontal="center" vertical="center"/>
    </xf>
    <xf numFmtId="0" fontId="19" fillId="4" borderId="0" xfId="0" applyFont="1" applyFill="1" applyBorder="1" applyAlignment="1">
      <alignment horizontal="center" vertical="center"/>
    </xf>
    <xf numFmtId="0" fontId="19" fillId="4" borderId="30" xfId="0" applyFont="1" applyFill="1" applyBorder="1" applyAlignment="1">
      <alignment horizontal="center" vertical="center"/>
    </xf>
    <xf numFmtId="0" fontId="18" fillId="16" borderId="34" xfId="0" applyFont="1" applyFill="1" applyBorder="1" applyAlignment="1">
      <alignment horizontal="center" vertical="center" wrapText="1"/>
    </xf>
    <xf numFmtId="0" fontId="18" fillId="16" borderId="35" xfId="0" applyFont="1" applyFill="1" applyBorder="1" applyAlignment="1">
      <alignment horizontal="center" vertical="center" wrapText="1"/>
    </xf>
    <xf numFmtId="0" fontId="18" fillId="16" borderId="36" xfId="0" applyFont="1" applyFill="1" applyBorder="1" applyAlignment="1">
      <alignment horizontal="center" vertical="center" wrapText="1"/>
    </xf>
    <xf numFmtId="0" fontId="21" fillId="6" borderId="32" xfId="0" quotePrefix="1" applyFont="1" applyFill="1" applyBorder="1" applyAlignment="1">
      <alignment horizontal="center" vertical="center"/>
    </xf>
    <xf numFmtId="0" fontId="22" fillId="9" borderId="34" xfId="0" applyFont="1" applyFill="1" applyBorder="1" applyAlignment="1">
      <alignment horizontal="center" vertical="center" wrapText="1"/>
    </xf>
    <xf numFmtId="0" fontId="22" fillId="9" borderId="35" xfId="0" applyFont="1" applyFill="1" applyBorder="1" applyAlignment="1">
      <alignment horizontal="center" vertical="center" wrapText="1"/>
    </xf>
    <xf numFmtId="0" fontId="18" fillId="9" borderId="35" xfId="0" applyFont="1" applyFill="1" applyBorder="1" applyAlignment="1">
      <alignment vertical="center" wrapText="1"/>
    </xf>
    <xf numFmtId="0" fontId="18" fillId="9" borderId="36" xfId="0" applyFont="1" applyFill="1" applyBorder="1" applyAlignment="1">
      <alignment vertical="center" wrapText="1"/>
    </xf>
    <xf numFmtId="0" fontId="18" fillId="5" borderId="36" xfId="0" applyFont="1" applyFill="1" applyBorder="1" applyAlignment="1">
      <alignment horizontal="center" vertical="center" wrapText="1"/>
    </xf>
    <xf numFmtId="0" fontId="18" fillId="5" borderId="35" xfId="0" applyFont="1" applyFill="1" applyBorder="1" applyAlignment="1">
      <alignment horizontal="center" vertical="center" wrapText="1"/>
    </xf>
    <xf numFmtId="0" fontId="21" fillId="6" borderId="34" xfId="0" applyFont="1" applyFill="1" applyBorder="1" applyAlignment="1">
      <alignment horizontal="center" vertical="center"/>
    </xf>
    <xf numFmtId="0" fontId="21" fillId="6" borderId="35" xfId="0" applyFont="1" applyFill="1" applyBorder="1" applyAlignment="1">
      <alignment horizontal="center" vertical="center"/>
    </xf>
    <xf numFmtId="0" fontId="21" fillId="6" borderId="36"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Data/f03135194/Desktop/Savonlinna%20Helsinki%20kilpailutus%204.10.%20alkaen%20%202021-2024%20poislukien%20lis&#228;ksi%20syyslomaviikot%208.7.2021%20J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onta"/>
      <sheetName val="2021"/>
      <sheetName val="2022"/>
      <sheetName val="2023"/>
      <sheetName val="2024"/>
    </sheetNames>
    <sheetDataSet>
      <sheetData sheetId="0" refreshError="1"/>
      <sheetData sheetId="1">
        <row r="11">
          <cell r="I11">
            <v>0</v>
          </cell>
          <cell r="S11">
            <v>0</v>
          </cell>
        </row>
        <row r="19">
          <cell r="I19">
            <v>0</v>
          </cell>
          <cell r="S19">
            <v>0</v>
          </cell>
        </row>
        <row r="28">
          <cell r="I28">
            <v>0</v>
          </cell>
          <cell r="S28">
            <v>0</v>
          </cell>
        </row>
        <row r="37">
          <cell r="I37">
            <v>0</v>
          </cell>
          <cell r="S37">
            <v>0</v>
          </cell>
        </row>
        <row r="45">
          <cell r="I45">
            <v>0</v>
          </cell>
          <cell r="S45">
            <v>27</v>
          </cell>
        </row>
        <row r="53">
          <cell r="I53">
            <v>40</v>
          </cell>
          <cell r="S53">
            <v>21</v>
          </cell>
        </row>
      </sheetData>
      <sheetData sheetId="2">
        <row r="12">
          <cell r="I12">
            <v>29</v>
          </cell>
          <cell r="S12">
            <v>34</v>
          </cell>
        </row>
        <row r="20">
          <cell r="I20">
            <v>35</v>
          </cell>
          <cell r="S20">
            <v>33</v>
          </cell>
        </row>
        <row r="29">
          <cell r="I29">
            <v>36</v>
          </cell>
          <cell r="S29">
            <v>38</v>
          </cell>
        </row>
        <row r="37">
          <cell r="I37">
            <v>45</v>
          </cell>
        </row>
        <row r="46">
          <cell r="I46">
            <v>39</v>
          </cell>
          <cell r="S46">
            <v>29</v>
          </cell>
        </row>
        <row r="55">
          <cell r="I55">
            <v>40</v>
          </cell>
          <cell r="S55">
            <v>17</v>
          </cell>
        </row>
      </sheetData>
      <sheetData sheetId="3">
        <row r="12">
          <cell r="I12">
            <v>31</v>
          </cell>
          <cell r="S12">
            <v>36</v>
          </cell>
        </row>
        <row r="20">
          <cell r="I20">
            <v>32</v>
          </cell>
          <cell r="S20">
            <v>32</v>
          </cell>
        </row>
        <row r="28">
          <cell r="I28">
            <v>36</v>
          </cell>
        </row>
        <row r="37">
          <cell r="I37">
            <v>46</v>
          </cell>
        </row>
        <row r="46">
          <cell r="I46">
            <v>37</v>
          </cell>
          <cell r="S46">
            <v>31</v>
          </cell>
        </row>
        <row r="54">
          <cell r="I54">
            <v>40</v>
          </cell>
          <cell r="S54">
            <v>25</v>
          </cell>
        </row>
      </sheetData>
      <sheetData sheetId="4">
        <row r="11">
          <cell r="I11">
            <v>33</v>
          </cell>
          <cell r="S11">
            <v>38</v>
          </cell>
        </row>
        <row r="27">
          <cell r="I27">
            <v>32</v>
          </cell>
        </row>
        <row r="35">
          <cell r="I35">
            <v>49</v>
          </cell>
        </row>
        <row r="44">
          <cell r="I44">
            <v>38</v>
          </cell>
          <cell r="S44">
            <v>33</v>
          </cell>
        </row>
        <row r="53">
          <cell r="I53">
            <v>37</v>
          </cell>
          <cell r="S53">
            <v>25</v>
          </cell>
        </row>
      </sheetData>
    </sheetDataSet>
  </externalBook>
</externalLink>
</file>

<file path=xl/theme/theme1.xml><?xml version="1.0" encoding="utf-8"?>
<a:theme xmlns:a="http://schemas.openxmlformats.org/drawingml/2006/main" name="Office-te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topLeftCell="A7" workbookViewId="0">
      <selection activeCell="I45" sqref="I45"/>
    </sheetView>
  </sheetViews>
  <sheetFormatPr defaultRowHeight="14.5" x14ac:dyDescent="0.35"/>
  <cols>
    <col min="1" max="2" width="9.54296875" customWidth="1"/>
    <col min="3" max="3" width="10.54296875" customWidth="1"/>
    <col min="4" max="4" width="15.453125" bestFit="1" customWidth="1"/>
    <col min="5" max="5" width="2.54296875" customWidth="1"/>
    <col min="6" max="6" width="10.54296875" customWidth="1"/>
    <col min="7" max="7" width="15.7265625" customWidth="1"/>
    <col min="8" max="8" width="7" customWidth="1"/>
    <col min="9" max="9" width="43.453125" customWidth="1"/>
    <col min="10" max="10" width="17.81640625" bestFit="1" customWidth="1"/>
    <col min="11" max="15" width="10.54296875" customWidth="1"/>
  </cols>
  <sheetData>
    <row r="1" spans="1:15" ht="18.5" x14ac:dyDescent="0.45">
      <c r="A1" s="5" t="s">
        <v>0</v>
      </c>
      <c r="B1" s="3"/>
      <c r="C1" s="3"/>
      <c r="D1" s="3"/>
    </row>
    <row r="3" spans="1:15" x14ac:dyDescent="0.35">
      <c r="A3" s="4" t="s">
        <v>1</v>
      </c>
      <c r="B3" s="3"/>
    </row>
    <row r="4" spans="1:15" x14ac:dyDescent="0.35">
      <c r="A4" s="2"/>
      <c r="I4" s="4" t="s">
        <v>2</v>
      </c>
      <c r="J4" s="3"/>
      <c r="K4" s="3"/>
      <c r="L4" s="3"/>
      <c r="M4" s="3"/>
      <c r="N4" s="3"/>
    </row>
    <row r="5" spans="1:15" x14ac:dyDescent="0.35">
      <c r="A5" s="2"/>
      <c r="C5" s="4" t="s">
        <v>3</v>
      </c>
      <c r="F5" s="4" t="s">
        <v>4</v>
      </c>
      <c r="G5" s="2"/>
      <c r="I5" s="4" t="s">
        <v>5</v>
      </c>
      <c r="J5" s="4"/>
      <c r="K5" s="4"/>
      <c r="L5" s="4"/>
      <c r="M5" s="3"/>
      <c r="N5" s="3"/>
    </row>
    <row r="6" spans="1:15" x14ac:dyDescent="0.35">
      <c r="A6" s="2"/>
      <c r="C6" s="2"/>
      <c r="F6" s="2"/>
      <c r="G6" s="2"/>
      <c r="J6" s="25"/>
      <c r="K6" s="25"/>
      <c r="L6" s="25"/>
      <c r="M6" s="26"/>
      <c r="N6" s="26"/>
      <c r="O6" s="26"/>
    </row>
    <row r="7" spans="1:15" x14ac:dyDescent="0.35">
      <c r="A7" s="2"/>
      <c r="B7" s="6"/>
      <c r="C7" s="8" t="s">
        <v>6</v>
      </c>
      <c r="D7" s="1" t="s">
        <v>7</v>
      </c>
      <c r="E7" s="6"/>
      <c r="F7" s="8" t="s">
        <v>8</v>
      </c>
      <c r="G7" s="1" t="s">
        <v>9</v>
      </c>
      <c r="I7" s="11" t="s">
        <v>10</v>
      </c>
      <c r="J7" s="1"/>
      <c r="K7" s="1"/>
    </row>
    <row r="8" spans="1:15" x14ac:dyDescent="0.35">
      <c r="A8" s="2"/>
      <c r="B8" s="6"/>
      <c r="C8" s="8" t="s">
        <v>11</v>
      </c>
      <c r="D8" s="1" t="s">
        <v>9</v>
      </c>
      <c r="E8" s="6"/>
      <c r="F8" s="8" t="s">
        <v>12</v>
      </c>
      <c r="G8" s="1" t="s">
        <v>7</v>
      </c>
      <c r="I8" s="27" t="s">
        <v>13</v>
      </c>
      <c r="J8" s="6"/>
      <c r="K8" s="6"/>
    </row>
    <row r="9" spans="1:15" x14ac:dyDescent="0.35">
      <c r="A9" s="2"/>
      <c r="B9" s="1"/>
      <c r="C9" s="8"/>
      <c r="D9" s="1"/>
      <c r="E9" s="6"/>
      <c r="F9" s="8"/>
      <c r="G9" s="8"/>
      <c r="H9" s="1"/>
      <c r="I9" s="7" t="s">
        <v>14</v>
      </c>
      <c r="J9" s="7" t="s">
        <v>15</v>
      </c>
      <c r="K9" s="6"/>
    </row>
    <row r="10" spans="1:15" x14ac:dyDescent="0.35">
      <c r="A10" s="2"/>
      <c r="B10" s="6"/>
      <c r="C10" s="8"/>
      <c r="D10" s="1"/>
      <c r="E10" s="6"/>
      <c r="F10" s="8"/>
      <c r="G10" s="8"/>
      <c r="H10" s="1"/>
      <c r="I10" s="7" t="s">
        <v>16</v>
      </c>
      <c r="J10" s="7" t="s">
        <v>17</v>
      </c>
      <c r="K10" s="6"/>
    </row>
    <row r="11" spans="1:15" x14ac:dyDescent="0.35">
      <c r="A11" s="2"/>
      <c r="I11" s="7" t="s">
        <v>18</v>
      </c>
      <c r="J11" s="7" t="s">
        <v>19</v>
      </c>
    </row>
    <row r="12" spans="1:15" x14ac:dyDescent="0.35">
      <c r="I12" s="7"/>
      <c r="J12" s="7"/>
    </row>
    <row r="13" spans="1:15" x14ac:dyDescent="0.35">
      <c r="I13" s="11" t="s">
        <v>20</v>
      </c>
      <c r="J13" s="7"/>
    </row>
    <row r="14" spans="1:15" ht="15" customHeight="1" x14ac:dyDescent="0.35">
      <c r="F14" s="7"/>
      <c r="G14" s="7"/>
      <c r="I14" s="23" t="s">
        <v>21</v>
      </c>
      <c r="J14" s="7"/>
    </row>
    <row r="15" spans="1:15" ht="15" customHeight="1" x14ac:dyDescent="0.35">
      <c r="F15" s="7"/>
      <c r="G15" s="7"/>
      <c r="I15" s="23" t="s">
        <v>22</v>
      </c>
      <c r="J15" s="7"/>
    </row>
    <row r="16" spans="1:15" x14ac:dyDescent="0.35">
      <c r="I16" s="9" t="s">
        <v>23</v>
      </c>
      <c r="J16" s="7"/>
    </row>
    <row r="17" spans="3:10" x14ac:dyDescent="0.35">
      <c r="I17" s="7"/>
      <c r="J17" s="7"/>
    </row>
    <row r="18" spans="3:10" x14ac:dyDescent="0.35">
      <c r="C18" s="1"/>
      <c r="I18" s="7" t="s">
        <v>24</v>
      </c>
      <c r="J18" s="7" t="s">
        <v>25</v>
      </c>
    </row>
    <row r="19" spans="3:10" x14ac:dyDescent="0.35">
      <c r="I19" s="7" t="s">
        <v>26</v>
      </c>
      <c r="J19" s="7" t="s">
        <v>27</v>
      </c>
    </row>
    <row r="20" spans="3:10" x14ac:dyDescent="0.35">
      <c r="I20" s="7" t="s">
        <v>28</v>
      </c>
      <c r="J20" s="21">
        <v>44682</v>
      </c>
    </row>
    <row r="21" spans="3:10" x14ac:dyDescent="0.35">
      <c r="I21" s="7" t="s">
        <v>29</v>
      </c>
      <c r="J21" s="7" t="s">
        <v>30</v>
      </c>
    </row>
    <row r="22" spans="3:10" x14ac:dyDescent="0.35">
      <c r="I22" s="7" t="s">
        <v>31</v>
      </c>
      <c r="J22" s="7" t="s">
        <v>32</v>
      </c>
    </row>
    <row r="23" spans="3:10" x14ac:dyDescent="0.35">
      <c r="I23" s="7" t="s">
        <v>33</v>
      </c>
      <c r="J23" s="7" t="s">
        <v>34</v>
      </c>
    </row>
    <row r="24" spans="3:10" ht="41.5" customHeight="1" x14ac:dyDescent="0.35">
      <c r="I24" s="10" t="s">
        <v>35</v>
      </c>
      <c r="J24" s="7" t="s">
        <v>36</v>
      </c>
    </row>
    <row r="25" spans="3:10" x14ac:dyDescent="0.35">
      <c r="I25" s="7" t="s">
        <v>14</v>
      </c>
      <c r="J25" s="7" t="s">
        <v>37</v>
      </c>
    </row>
    <row r="26" spans="3:10" x14ac:dyDescent="0.35">
      <c r="I26" s="7" t="s">
        <v>38</v>
      </c>
      <c r="J26" s="7" t="s">
        <v>39</v>
      </c>
    </row>
    <row r="27" spans="3:10" x14ac:dyDescent="0.35">
      <c r="I27" s="7" t="s">
        <v>18</v>
      </c>
      <c r="J27" s="7" t="s">
        <v>40</v>
      </c>
    </row>
    <row r="28" spans="3:10" x14ac:dyDescent="0.35">
      <c r="I28" s="7"/>
      <c r="J28" s="7"/>
    </row>
    <row r="29" spans="3:10" x14ac:dyDescent="0.35">
      <c r="I29" s="12" t="s">
        <v>41</v>
      </c>
      <c r="J29" s="7"/>
    </row>
    <row r="30" spans="3:10" x14ac:dyDescent="0.35">
      <c r="I30" s="9" t="s">
        <v>42</v>
      </c>
      <c r="J30" s="7"/>
    </row>
    <row r="31" spans="3:10" x14ac:dyDescent="0.35">
      <c r="I31" s="9"/>
      <c r="J31" s="7"/>
    </row>
    <row r="32" spans="3:10" x14ac:dyDescent="0.35">
      <c r="I32" s="7" t="s">
        <v>24</v>
      </c>
      <c r="J32" s="7" t="s">
        <v>43</v>
      </c>
    </row>
    <row r="33" spans="9:10" x14ac:dyDescent="0.35">
      <c r="I33" s="7" t="s">
        <v>26</v>
      </c>
      <c r="J33" s="7" t="s">
        <v>44</v>
      </c>
    </row>
    <row r="34" spans="9:10" x14ac:dyDescent="0.35">
      <c r="I34" s="7" t="s">
        <v>28</v>
      </c>
      <c r="J34" s="7" t="s">
        <v>45</v>
      </c>
    </row>
    <row r="35" spans="9:10" x14ac:dyDescent="0.35">
      <c r="I35" s="7" t="s">
        <v>29</v>
      </c>
      <c r="J35" s="7" t="s">
        <v>46</v>
      </c>
    </row>
    <row r="36" spans="9:10" x14ac:dyDescent="0.35">
      <c r="I36" s="7" t="s">
        <v>31</v>
      </c>
      <c r="J36" s="7" t="s">
        <v>47</v>
      </c>
    </row>
    <row r="37" spans="9:10" x14ac:dyDescent="0.35">
      <c r="I37" s="7" t="s">
        <v>33</v>
      </c>
      <c r="J37" s="7" t="s">
        <v>48</v>
      </c>
    </row>
    <row r="38" spans="9:10" x14ac:dyDescent="0.35">
      <c r="I38" s="10" t="s">
        <v>49</v>
      </c>
      <c r="J38" s="7" t="s">
        <v>50</v>
      </c>
    </row>
    <row r="39" spans="9:10" x14ac:dyDescent="0.35">
      <c r="I39" s="7" t="s">
        <v>14</v>
      </c>
      <c r="J39" s="7" t="s">
        <v>51</v>
      </c>
    </row>
    <row r="40" spans="9:10" x14ac:dyDescent="0.35">
      <c r="I40" s="7" t="s">
        <v>38</v>
      </c>
      <c r="J40" s="7" t="s">
        <v>17</v>
      </c>
    </row>
    <row r="41" spans="9:10" x14ac:dyDescent="0.35">
      <c r="I41" s="7" t="s">
        <v>18</v>
      </c>
      <c r="J41" s="7" t="s">
        <v>52</v>
      </c>
    </row>
    <row r="42" spans="9:10" x14ac:dyDescent="0.35">
      <c r="I42" s="7"/>
      <c r="J42" s="7"/>
    </row>
    <row r="43" spans="9:10" x14ac:dyDescent="0.35">
      <c r="I43" s="12" t="s">
        <v>53</v>
      </c>
      <c r="J43" s="7"/>
    </row>
    <row r="44" spans="9:10" x14ac:dyDescent="0.35">
      <c r="I44" s="9" t="s">
        <v>54</v>
      </c>
      <c r="J44" s="7"/>
    </row>
    <row r="45" spans="9:10" x14ac:dyDescent="0.35">
      <c r="I45" s="9"/>
      <c r="J45" s="7"/>
    </row>
    <row r="46" spans="9:10" x14ac:dyDescent="0.35">
      <c r="I46" s="7" t="s">
        <v>24</v>
      </c>
      <c r="J46" s="7" t="s">
        <v>55</v>
      </c>
    </row>
    <row r="47" spans="9:10" x14ac:dyDescent="0.35">
      <c r="I47" s="7" t="s">
        <v>26</v>
      </c>
      <c r="J47" s="7" t="s">
        <v>56</v>
      </c>
    </row>
    <row r="48" spans="9:10" x14ac:dyDescent="0.35">
      <c r="I48" s="7" t="s">
        <v>28</v>
      </c>
      <c r="J48" s="7" t="s">
        <v>57</v>
      </c>
    </row>
    <row r="49" spans="9:10" x14ac:dyDescent="0.35">
      <c r="I49" s="7" t="s">
        <v>29</v>
      </c>
      <c r="J49" s="7" t="s">
        <v>58</v>
      </c>
    </row>
    <row r="50" spans="9:10" x14ac:dyDescent="0.35">
      <c r="I50" s="7" t="s">
        <v>31</v>
      </c>
      <c r="J50" s="7" t="s">
        <v>59</v>
      </c>
    </row>
    <row r="51" spans="9:10" x14ac:dyDescent="0.35">
      <c r="I51" s="7" t="s">
        <v>33</v>
      </c>
      <c r="J51" s="7" t="s">
        <v>60</v>
      </c>
    </row>
    <row r="52" spans="9:10" x14ac:dyDescent="0.35">
      <c r="I52" s="10" t="s">
        <v>49</v>
      </c>
      <c r="J52" s="7" t="s">
        <v>61</v>
      </c>
    </row>
    <row r="53" spans="9:10" x14ac:dyDescent="0.35">
      <c r="I53" s="7" t="s">
        <v>14</v>
      </c>
      <c r="J53" s="7" t="s">
        <v>62</v>
      </c>
    </row>
    <row r="54" spans="9:10" x14ac:dyDescent="0.35">
      <c r="I54" s="7" t="s">
        <v>38</v>
      </c>
      <c r="J54" s="7" t="s">
        <v>17</v>
      </c>
    </row>
    <row r="55" spans="9:10" x14ac:dyDescent="0.35">
      <c r="I55" s="7" t="s">
        <v>63</v>
      </c>
      <c r="J55" s="22">
        <v>45646</v>
      </c>
    </row>
    <row r="57" spans="9:10" x14ac:dyDescent="0.35">
      <c r="I57" s="7"/>
      <c r="J57" s="7"/>
    </row>
    <row r="58" spans="9:10" x14ac:dyDescent="0.35">
      <c r="I58" s="7"/>
      <c r="J58" s="7"/>
    </row>
    <row r="59" spans="9:10" x14ac:dyDescent="0.35">
      <c r="I59" s="7"/>
      <c r="J59" s="7"/>
    </row>
    <row r="60" spans="9:10" x14ac:dyDescent="0.35">
      <c r="I60" s="7"/>
      <c r="J60" s="7"/>
    </row>
    <row r="61" spans="9:10" x14ac:dyDescent="0.35">
      <c r="I61" s="7"/>
      <c r="J61" s="7"/>
    </row>
    <row r="62" spans="9:10" x14ac:dyDescent="0.35">
      <c r="I62" s="7"/>
      <c r="J62" s="7"/>
    </row>
    <row r="63" spans="9:10" x14ac:dyDescent="0.35">
      <c r="I63" s="7"/>
      <c r="J63" s="7"/>
    </row>
    <row r="64" spans="9:10" x14ac:dyDescent="0.35">
      <c r="I64" s="7"/>
      <c r="J64" s="7"/>
    </row>
    <row r="65" spans="9:10" x14ac:dyDescent="0.35">
      <c r="I65" s="7"/>
      <c r="J65" s="7"/>
    </row>
    <row r="66" spans="9:10" x14ac:dyDescent="0.35">
      <c r="I66" s="7"/>
      <c r="J66" s="7"/>
    </row>
    <row r="67" spans="9:10" x14ac:dyDescent="0.35">
      <c r="I67" s="7"/>
      <c r="J67" s="7"/>
    </row>
    <row r="68" spans="9:10" x14ac:dyDescent="0.35">
      <c r="I68" s="7"/>
      <c r="J68" s="7"/>
    </row>
    <row r="69" spans="9:10" x14ac:dyDescent="0.35">
      <c r="J69" s="7"/>
    </row>
    <row r="70" spans="9:10" x14ac:dyDescent="0.35">
      <c r="J70" s="7"/>
    </row>
    <row r="71" spans="9:10" x14ac:dyDescent="0.35">
      <c r="J71" s="7"/>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workbookViewId="0">
      <selection activeCell="H49" sqref="H49:N58"/>
    </sheetView>
  </sheetViews>
  <sheetFormatPr defaultRowHeight="14.5" x14ac:dyDescent="0.35"/>
  <cols>
    <col min="1" max="1" width="34.453125" customWidth="1"/>
    <col min="2" max="2" width="12.7265625" style="17" customWidth="1"/>
    <col min="3" max="3" width="13.7265625" customWidth="1"/>
    <col min="4" max="4" width="20.7265625" customWidth="1"/>
    <col min="5" max="5" width="16.54296875" customWidth="1"/>
    <col min="7" max="7" width="12.7265625" customWidth="1"/>
    <col min="9" max="9" width="14.453125" customWidth="1"/>
    <col min="10" max="10" width="14.26953125" customWidth="1"/>
    <col min="11" max="11" width="14.54296875" customWidth="1"/>
  </cols>
  <sheetData>
    <row r="1" spans="1:11" ht="18.5" x14ac:dyDescent="0.45">
      <c r="A1" s="13" t="s">
        <v>64</v>
      </c>
      <c r="B1" s="16"/>
    </row>
    <row r="2" spans="1:11" ht="18.5" x14ac:dyDescent="0.45">
      <c r="A2" s="13"/>
      <c r="B2" s="16"/>
      <c r="C2" s="2" t="s">
        <v>65</v>
      </c>
    </row>
    <row r="3" spans="1:11" ht="18.5" x14ac:dyDescent="0.45">
      <c r="A3" s="13"/>
      <c r="B3" s="16"/>
      <c r="C3" s="2"/>
    </row>
    <row r="4" spans="1:11" ht="18.5" x14ac:dyDescent="0.45">
      <c r="A4" s="13"/>
      <c r="B4" s="2">
        <v>2021</v>
      </c>
      <c r="D4" s="24" t="s">
        <v>66</v>
      </c>
      <c r="E4" s="2"/>
      <c r="F4" s="2">
        <v>2023</v>
      </c>
      <c r="G4" s="2"/>
      <c r="H4" s="2">
        <v>2024</v>
      </c>
      <c r="J4" s="19" t="s">
        <v>67</v>
      </c>
      <c r="K4" s="19"/>
    </row>
    <row r="5" spans="1:11" x14ac:dyDescent="0.35">
      <c r="C5" t="s">
        <v>68</v>
      </c>
      <c r="E5" t="s">
        <v>68</v>
      </c>
      <c r="G5" t="s">
        <v>68</v>
      </c>
      <c r="I5" t="s">
        <v>68</v>
      </c>
      <c r="J5" s="19"/>
      <c r="K5" s="28" t="s">
        <v>68</v>
      </c>
    </row>
    <row r="6" spans="1:11" x14ac:dyDescent="0.35">
      <c r="A6" t="s">
        <v>69</v>
      </c>
      <c r="D6" s="2">
        <v>29</v>
      </c>
      <c r="E6">
        <v>58</v>
      </c>
      <c r="F6" s="2">
        <v>31</v>
      </c>
      <c r="G6">
        <v>62</v>
      </c>
      <c r="H6" s="2">
        <v>33</v>
      </c>
      <c r="I6">
        <v>66</v>
      </c>
      <c r="J6" s="20">
        <f>D6+F6+H6</f>
        <v>93</v>
      </c>
      <c r="K6" s="19">
        <f>E6+G6+I6</f>
        <v>186</v>
      </c>
    </row>
    <row r="7" spans="1:11" x14ac:dyDescent="0.35">
      <c r="A7" t="s">
        <v>70</v>
      </c>
      <c r="D7" s="2">
        <v>34</v>
      </c>
      <c r="E7">
        <v>68</v>
      </c>
      <c r="F7" s="2">
        <v>36</v>
      </c>
      <c r="G7">
        <v>72</v>
      </c>
      <c r="H7" s="2">
        <v>38</v>
      </c>
      <c r="I7">
        <v>76</v>
      </c>
      <c r="J7" s="20">
        <f>D7+F7+H7</f>
        <v>108</v>
      </c>
      <c r="K7" s="19">
        <f>E7+G7+I7</f>
        <v>216</v>
      </c>
    </row>
    <row r="8" spans="1:11" x14ac:dyDescent="0.35">
      <c r="A8" t="s">
        <v>71</v>
      </c>
      <c r="D8" s="2">
        <v>35</v>
      </c>
      <c r="E8">
        <v>70</v>
      </c>
      <c r="F8" s="2">
        <v>32</v>
      </c>
      <c r="G8">
        <v>64</v>
      </c>
      <c r="H8" s="2">
        <v>32</v>
      </c>
      <c r="I8">
        <v>64</v>
      </c>
      <c r="J8" s="20">
        <f t="shared" ref="J8:J14" si="0">D8+F8+H8</f>
        <v>99</v>
      </c>
      <c r="K8" s="19">
        <f t="shared" ref="K8:K14" si="1">E8+G8+I8</f>
        <v>198</v>
      </c>
    </row>
    <row r="9" spans="1:11" x14ac:dyDescent="0.35">
      <c r="A9" t="s">
        <v>72</v>
      </c>
      <c r="D9" s="2">
        <v>33</v>
      </c>
      <c r="E9">
        <v>66</v>
      </c>
      <c r="F9" s="2">
        <v>32</v>
      </c>
      <c r="G9">
        <v>64</v>
      </c>
      <c r="H9" s="2">
        <v>37</v>
      </c>
      <c r="I9">
        <v>74</v>
      </c>
      <c r="J9" s="20">
        <f t="shared" si="0"/>
        <v>102</v>
      </c>
      <c r="K9" s="19">
        <f t="shared" si="1"/>
        <v>204</v>
      </c>
    </row>
    <row r="10" spans="1:11" x14ac:dyDescent="0.35">
      <c r="A10" t="s">
        <v>73</v>
      </c>
      <c r="D10" s="2">
        <v>36</v>
      </c>
      <c r="E10">
        <v>72</v>
      </c>
      <c r="F10" s="2">
        <v>36</v>
      </c>
      <c r="G10">
        <v>72</v>
      </c>
      <c r="H10" s="2">
        <v>32</v>
      </c>
      <c r="I10">
        <v>64</v>
      </c>
      <c r="J10" s="20">
        <f t="shared" si="0"/>
        <v>104</v>
      </c>
      <c r="K10" s="19">
        <f t="shared" si="1"/>
        <v>208</v>
      </c>
    </row>
    <row r="11" spans="1:11" x14ac:dyDescent="0.35">
      <c r="A11" t="s">
        <v>74</v>
      </c>
      <c r="D11" s="2">
        <v>38</v>
      </c>
      <c r="E11">
        <v>76</v>
      </c>
      <c r="F11" s="2">
        <v>36</v>
      </c>
      <c r="G11">
        <v>72</v>
      </c>
      <c r="H11" s="2">
        <v>33</v>
      </c>
      <c r="I11">
        <v>66</v>
      </c>
      <c r="J11" s="20">
        <f t="shared" si="0"/>
        <v>107</v>
      </c>
      <c r="K11" s="19">
        <f t="shared" si="1"/>
        <v>214</v>
      </c>
    </row>
    <row r="12" spans="1:11" x14ac:dyDescent="0.35">
      <c r="A12" t="s">
        <v>75</v>
      </c>
      <c r="D12" s="2">
        <v>45</v>
      </c>
      <c r="E12">
        <v>90</v>
      </c>
      <c r="F12" s="2">
        <v>46</v>
      </c>
      <c r="G12">
        <v>92</v>
      </c>
      <c r="H12" s="2">
        <v>49</v>
      </c>
      <c r="I12">
        <v>98</v>
      </c>
      <c r="J12" s="20">
        <f t="shared" si="0"/>
        <v>140</v>
      </c>
      <c r="K12" s="19">
        <f t="shared" si="1"/>
        <v>280</v>
      </c>
    </row>
    <row r="13" spans="1:11" x14ac:dyDescent="0.35">
      <c r="A13" t="s">
        <v>76</v>
      </c>
      <c r="D13" s="2">
        <v>16</v>
      </c>
      <c r="E13">
        <v>32</v>
      </c>
      <c r="F13" s="2">
        <v>16</v>
      </c>
      <c r="G13">
        <v>32</v>
      </c>
      <c r="H13" s="2">
        <v>13</v>
      </c>
      <c r="I13">
        <v>26</v>
      </c>
      <c r="J13" s="20">
        <f t="shared" si="0"/>
        <v>45</v>
      </c>
      <c r="K13" s="19">
        <f t="shared" si="1"/>
        <v>90</v>
      </c>
    </row>
    <row r="14" spans="1:11" x14ac:dyDescent="0.35">
      <c r="A14" t="s">
        <v>77</v>
      </c>
      <c r="D14" s="2">
        <v>39</v>
      </c>
      <c r="E14">
        <v>78</v>
      </c>
      <c r="F14" s="2">
        <v>37</v>
      </c>
      <c r="G14">
        <v>74</v>
      </c>
      <c r="H14" s="2">
        <v>38</v>
      </c>
      <c r="I14">
        <v>76</v>
      </c>
      <c r="J14" s="20">
        <f t="shared" si="0"/>
        <v>114</v>
      </c>
      <c r="K14" s="19">
        <f t="shared" si="1"/>
        <v>228</v>
      </c>
    </row>
    <row r="15" spans="1:11" x14ac:dyDescent="0.35">
      <c r="A15" t="s">
        <v>78</v>
      </c>
      <c r="B15" s="2">
        <v>27</v>
      </c>
      <c r="C15">
        <v>54</v>
      </c>
      <c r="D15" s="2">
        <v>29</v>
      </c>
      <c r="E15">
        <v>58</v>
      </c>
      <c r="F15" s="2">
        <v>31</v>
      </c>
      <c r="G15">
        <v>62</v>
      </c>
      <c r="H15" s="2">
        <v>33</v>
      </c>
      <c r="I15">
        <v>66</v>
      </c>
      <c r="J15" s="20">
        <f t="shared" ref="J15:K17" si="2">B15+D15+F15+H15</f>
        <v>120</v>
      </c>
      <c r="K15" s="19">
        <f t="shared" si="2"/>
        <v>240</v>
      </c>
    </row>
    <row r="16" spans="1:11" x14ac:dyDescent="0.35">
      <c r="A16" t="s">
        <v>79</v>
      </c>
      <c r="B16" s="2">
        <v>40</v>
      </c>
      <c r="C16">
        <v>80</v>
      </c>
      <c r="D16" s="2">
        <v>40</v>
      </c>
      <c r="E16">
        <v>80</v>
      </c>
      <c r="F16" s="2">
        <v>40</v>
      </c>
      <c r="G16">
        <v>80</v>
      </c>
      <c r="H16" s="2">
        <v>37</v>
      </c>
      <c r="I16">
        <v>74</v>
      </c>
      <c r="J16" s="20">
        <f t="shared" si="2"/>
        <v>157</v>
      </c>
      <c r="K16" s="19">
        <f t="shared" si="2"/>
        <v>314</v>
      </c>
    </row>
    <row r="17" spans="1:13" x14ac:dyDescent="0.35">
      <c r="A17" t="s">
        <v>80</v>
      </c>
      <c r="B17" s="15">
        <v>21</v>
      </c>
      <c r="C17" s="18">
        <v>42</v>
      </c>
      <c r="D17" s="15">
        <v>17</v>
      </c>
      <c r="E17" s="14">
        <v>34</v>
      </c>
      <c r="F17" s="15">
        <v>25</v>
      </c>
      <c r="G17" s="14">
        <v>50</v>
      </c>
      <c r="H17" s="15">
        <v>25</v>
      </c>
      <c r="I17" s="14">
        <v>50</v>
      </c>
      <c r="J17" s="20">
        <f t="shared" si="2"/>
        <v>88</v>
      </c>
      <c r="K17" s="19">
        <f t="shared" si="2"/>
        <v>176</v>
      </c>
    </row>
    <row r="18" spans="1:13" x14ac:dyDescent="0.35">
      <c r="B18" s="2">
        <f>SUM(B15:B17)</f>
        <v>88</v>
      </c>
      <c r="C18">
        <f>SUM(C15:C17)</f>
        <v>176</v>
      </c>
      <c r="D18" s="2">
        <f>SUM(D6:D17)</f>
        <v>391</v>
      </c>
      <c r="E18" s="1">
        <f t="shared" ref="E18:K18" si="3">SUM(E6:E17)</f>
        <v>782</v>
      </c>
      <c r="F18" s="2">
        <f t="shared" si="3"/>
        <v>398</v>
      </c>
      <c r="G18" s="1">
        <f t="shared" si="3"/>
        <v>796</v>
      </c>
      <c r="H18" s="2">
        <f t="shared" si="3"/>
        <v>400</v>
      </c>
      <c r="I18" s="1">
        <f t="shared" si="3"/>
        <v>800</v>
      </c>
      <c r="J18" s="2">
        <f t="shared" si="3"/>
        <v>1277</v>
      </c>
      <c r="K18" s="1">
        <f t="shared" si="3"/>
        <v>2554</v>
      </c>
    </row>
    <row r="19" spans="1:13" x14ac:dyDescent="0.35">
      <c r="B19"/>
      <c r="D19" t="s">
        <v>81</v>
      </c>
      <c r="E19" t="s">
        <v>82</v>
      </c>
    </row>
    <row r="20" spans="1:13" x14ac:dyDescent="0.35">
      <c r="A20">
        <v>2022</v>
      </c>
      <c r="B20"/>
    </row>
    <row r="21" spans="1:13" x14ac:dyDescent="0.35">
      <c r="A21" s="3" t="s">
        <v>83</v>
      </c>
      <c r="B21" s="30">
        <v>49</v>
      </c>
      <c r="C21" s="31"/>
      <c r="D21" s="32" t="s">
        <v>84</v>
      </c>
      <c r="E21" s="32"/>
      <c r="F21" s="32">
        <v>223</v>
      </c>
      <c r="G21" s="32"/>
      <c r="H21" s="32">
        <v>215</v>
      </c>
      <c r="I21" s="31"/>
      <c r="J21" s="30">
        <f>SUM(B21:I21)</f>
        <v>487</v>
      </c>
      <c r="K21" s="31"/>
    </row>
    <row r="22" spans="1:13" x14ac:dyDescent="0.35">
      <c r="A22" s="6" t="s">
        <v>83</v>
      </c>
      <c r="B22" s="29">
        <v>34</v>
      </c>
      <c r="C22" s="29"/>
      <c r="D22" s="29">
        <v>217</v>
      </c>
      <c r="E22" s="29"/>
      <c r="F22" s="29">
        <v>223</v>
      </c>
      <c r="G22" s="29"/>
      <c r="H22" s="29">
        <v>215</v>
      </c>
      <c r="I22" s="29"/>
      <c r="J22" s="24">
        <f>SUM(B22:I22)</f>
        <v>689</v>
      </c>
    </row>
    <row r="23" spans="1:13" x14ac:dyDescent="0.35">
      <c r="A23" s="6" t="s">
        <v>83</v>
      </c>
      <c r="B23" s="29">
        <v>34</v>
      </c>
      <c r="C23" s="29"/>
      <c r="D23" s="29">
        <v>180</v>
      </c>
      <c r="E23" s="29"/>
      <c r="F23" s="29">
        <v>223</v>
      </c>
      <c r="G23" s="29"/>
      <c r="H23" s="29">
        <v>215</v>
      </c>
      <c r="I23" s="29"/>
      <c r="J23" s="24">
        <f>SUM(B23:I23)</f>
        <v>652</v>
      </c>
    </row>
    <row r="24" spans="1:13" x14ac:dyDescent="0.35">
      <c r="D24" s="6" t="s">
        <v>85</v>
      </c>
    </row>
    <row r="25" spans="1:13" x14ac:dyDescent="0.35">
      <c r="D25" s="6" t="s">
        <v>86</v>
      </c>
    </row>
    <row r="28" spans="1:13" x14ac:dyDescent="0.35">
      <c r="I28" s="2"/>
    </row>
    <row r="30" spans="1:13" x14ac:dyDescent="0.35">
      <c r="H30" s="17"/>
      <c r="I30" s="148"/>
      <c r="J30" s="17"/>
      <c r="K30" s="17"/>
      <c r="L30" s="17"/>
      <c r="M30" s="17"/>
    </row>
    <row r="31" spans="1:13" x14ac:dyDescent="0.35">
      <c r="H31" s="149"/>
      <c r="I31" s="149"/>
      <c r="J31" s="149"/>
      <c r="K31" s="149"/>
      <c r="L31" s="17"/>
      <c r="M31" s="17"/>
    </row>
    <row r="32" spans="1:13" x14ac:dyDescent="0.35">
      <c r="H32" s="17"/>
      <c r="I32" s="17"/>
      <c r="J32" s="17"/>
      <c r="K32" s="17"/>
      <c r="L32" s="17"/>
      <c r="M32" s="17"/>
    </row>
    <row r="33" spans="8:13" x14ac:dyDescent="0.35">
      <c r="H33" s="17"/>
      <c r="I33" s="17"/>
      <c r="J33" s="17"/>
      <c r="K33" s="17"/>
      <c r="L33" s="17"/>
      <c r="M33" s="17"/>
    </row>
    <row r="34" spans="8:13" x14ac:dyDescent="0.35">
      <c r="H34" s="17"/>
      <c r="I34" s="17"/>
      <c r="J34" s="17"/>
      <c r="K34" s="17"/>
      <c r="L34" s="17"/>
      <c r="M34" s="17"/>
    </row>
    <row r="35" spans="8:13" x14ac:dyDescent="0.35">
      <c r="H35" s="17"/>
      <c r="I35" s="17"/>
      <c r="J35" s="17"/>
      <c r="K35" s="17"/>
      <c r="L35" s="17"/>
      <c r="M35" s="17"/>
    </row>
    <row r="36" spans="8:13" x14ac:dyDescent="0.35">
      <c r="H36" s="17"/>
      <c r="I36" s="17"/>
      <c r="J36" s="17"/>
      <c r="K36" s="17"/>
      <c r="L36" s="17"/>
      <c r="M36" s="17"/>
    </row>
    <row r="37" spans="8:13" x14ac:dyDescent="0.35">
      <c r="H37" s="17"/>
      <c r="I37" s="17"/>
      <c r="J37" s="17"/>
      <c r="K37" s="17"/>
      <c r="L37" s="17"/>
      <c r="M37" s="17"/>
    </row>
    <row r="38" spans="8:13" x14ac:dyDescent="0.35">
      <c r="H38" s="17"/>
      <c r="I38" s="17"/>
      <c r="J38" s="17"/>
      <c r="K38" s="17"/>
      <c r="L38" s="17"/>
      <c r="M38" s="17"/>
    </row>
    <row r="39" spans="8:13" x14ac:dyDescent="0.35">
      <c r="H39" s="17"/>
      <c r="I39" s="17"/>
      <c r="J39" s="17"/>
      <c r="K39" s="17"/>
      <c r="L39" s="17"/>
      <c r="M39" s="17"/>
    </row>
    <row r="40" spans="8:13" x14ac:dyDescent="0.35">
      <c r="H40" s="17"/>
      <c r="I40" s="17"/>
      <c r="J40" s="17"/>
      <c r="K40" s="17"/>
      <c r="L40" s="17"/>
      <c r="M40" s="17"/>
    </row>
    <row r="41" spans="8:13" x14ac:dyDescent="0.35">
      <c r="H41" s="17"/>
      <c r="I41" s="17"/>
      <c r="J41" s="17"/>
      <c r="K41" s="17"/>
      <c r="L41" s="17"/>
      <c r="M41" s="17"/>
    </row>
    <row r="42" spans="8:13" x14ac:dyDescent="0.35">
      <c r="H42" s="17"/>
      <c r="I42" s="17"/>
      <c r="J42" s="17"/>
      <c r="K42" s="17"/>
      <c r="L42" s="17"/>
      <c r="M42" s="17"/>
    </row>
    <row r="43" spans="8:13" x14ac:dyDescent="0.35">
      <c r="H43" s="17"/>
      <c r="I43" s="17"/>
      <c r="J43" s="17"/>
      <c r="K43" s="17"/>
      <c r="L43" s="17"/>
      <c r="M43" s="17"/>
    </row>
    <row r="44" spans="8:13" x14ac:dyDescent="0.35">
      <c r="H44" s="17"/>
      <c r="I44" s="17"/>
      <c r="J44" s="17"/>
      <c r="K44" s="17"/>
      <c r="L44" s="17"/>
      <c r="M44" s="17"/>
    </row>
    <row r="46" spans="8:13" x14ac:dyDescent="0.35">
      <c r="H46" s="2"/>
    </row>
    <row r="50" spans="8:14" x14ac:dyDescent="0.35">
      <c r="H50" s="2"/>
    </row>
    <row r="51" spans="8:14" x14ac:dyDescent="0.35">
      <c r="H51" s="144"/>
      <c r="I51" s="142"/>
      <c r="J51" s="143"/>
      <c r="K51" s="142"/>
    </row>
    <row r="52" spans="8:14" x14ac:dyDescent="0.35">
      <c r="H52" s="144"/>
      <c r="I52" s="142"/>
      <c r="J52" s="143"/>
      <c r="K52" s="142"/>
    </row>
    <row r="53" spans="8:14" x14ac:dyDescent="0.35">
      <c r="H53" s="144"/>
      <c r="I53" s="142"/>
      <c r="J53" s="143"/>
      <c r="K53" s="142"/>
    </row>
    <row r="54" spans="8:14" x14ac:dyDescent="0.35">
      <c r="H54" s="144"/>
      <c r="I54" s="142"/>
      <c r="J54" s="143"/>
      <c r="K54" s="142"/>
    </row>
    <row r="55" spans="8:14" x14ac:dyDescent="0.35">
      <c r="H55" s="144"/>
      <c r="I55" s="142"/>
      <c r="J55" s="143"/>
      <c r="K55" s="142"/>
    </row>
    <row r="56" spans="8:14" x14ac:dyDescent="0.35">
      <c r="H56" s="144"/>
      <c r="I56" s="142"/>
      <c r="J56" s="143"/>
      <c r="K56" s="142"/>
    </row>
    <row r="57" spans="8:14" x14ac:dyDescent="0.35">
      <c r="H57" s="23"/>
      <c r="N57" s="2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65"/>
  <sheetViews>
    <sheetView tabSelected="1" topLeftCell="A4" workbookViewId="0">
      <selection activeCell="B18" sqref="B18"/>
    </sheetView>
  </sheetViews>
  <sheetFormatPr defaultColWidth="9.1796875" defaultRowHeight="12.5" x14ac:dyDescent="0.25"/>
  <cols>
    <col min="1" max="1" width="4.453125" style="36" customWidth="1"/>
    <col min="2" max="2" width="22.26953125" style="36" customWidth="1"/>
    <col min="3" max="4" width="9.1796875" style="38"/>
    <col min="5" max="5" width="9.7265625" style="38" customWidth="1"/>
    <col min="6" max="8" width="9.1796875" style="38"/>
    <col min="9" max="9" width="10.26953125" style="38" customWidth="1"/>
    <col min="10" max="10" width="9.1796875" style="38"/>
    <col min="11" max="11" width="2.7265625" style="36" customWidth="1"/>
    <col min="12" max="12" width="9.81640625" style="38" customWidth="1"/>
    <col min="13" max="13" width="11" style="38" customWidth="1"/>
    <col min="14" max="14" width="9.26953125" style="36" customWidth="1"/>
    <col min="15" max="15" width="9.1796875" style="36" customWidth="1"/>
    <col min="16" max="16" width="4.1796875" style="36" customWidth="1"/>
    <col min="17" max="17" width="12.7265625" style="36" customWidth="1"/>
    <col min="18" max="18" width="11.1796875" style="36" bestFit="1" customWidth="1"/>
    <col min="19" max="19" width="11.1796875" style="36" customWidth="1"/>
    <col min="20" max="16384" width="9.1796875" style="36"/>
  </cols>
  <sheetData>
    <row r="2" spans="2:20" ht="20" x14ac:dyDescent="0.4">
      <c r="C2" s="156" t="s">
        <v>87</v>
      </c>
      <c r="D2" s="156"/>
      <c r="E2" s="156"/>
      <c r="F2" s="156"/>
      <c r="G2" s="156"/>
      <c r="H2" s="156"/>
      <c r="I2" s="156"/>
      <c r="J2" s="156"/>
      <c r="K2" s="156"/>
      <c r="L2" s="156"/>
      <c r="M2" s="156"/>
      <c r="Q2" s="2" t="s">
        <v>159</v>
      </c>
      <c r="R2" s="2"/>
      <c r="S2"/>
      <c r="T2"/>
    </row>
    <row r="3" spans="2:20" ht="14.5" x14ac:dyDescent="0.35">
      <c r="Q3"/>
      <c r="R3"/>
      <c r="S3"/>
      <c r="T3"/>
    </row>
    <row r="4" spans="2:20" ht="14.5" x14ac:dyDescent="0.35">
      <c r="C4" s="157" t="s">
        <v>161</v>
      </c>
      <c r="D4" s="158"/>
      <c r="E4" s="158"/>
      <c r="F4" s="158"/>
      <c r="G4" s="158"/>
      <c r="H4" s="158"/>
      <c r="I4" s="158"/>
      <c r="J4" s="158"/>
      <c r="K4" s="158"/>
      <c r="L4" s="158"/>
      <c r="M4" s="159"/>
      <c r="Q4"/>
      <c r="R4" s="23" t="s">
        <v>158</v>
      </c>
      <c r="S4"/>
      <c r="T4"/>
    </row>
    <row r="5" spans="2:20" ht="14.5" x14ac:dyDescent="0.35">
      <c r="C5" s="37">
        <v>2021</v>
      </c>
      <c r="E5" s="39">
        <v>2022</v>
      </c>
      <c r="G5" s="39">
        <v>2023</v>
      </c>
      <c r="I5" s="39">
        <v>2024</v>
      </c>
      <c r="L5" s="39" t="s">
        <v>182</v>
      </c>
      <c r="M5" s="40"/>
      <c r="Q5" s="20" t="s">
        <v>152</v>
      </c>
      <c r="R5" s="20" t="s">
        <v>153</v>
      </c>
      <c r="S5" s="20" t="s">
        <v>153</v>
      </c>
      <c r="T5" s="20" t="s">
        <v>152</v>
      </c>
    </row>
    <row r="6" spans="2:20" ht="14.5" x14ac:dyDescent="0.35">
      <c r="C6" s="41"/>
      <c r="D6" s="42" t="s">
        <v>68</v>
      </c>
      <c r="E6" s="43"/>
      <c r="F6" s="42" t="s">
        <v>68</v>
      </c>
      <c r="G6" s="43"/>
      <c r="H6" s="42" t="s">
        <v>68</v>
      </c>
      <c r="I6" s="43"/>
      <c r="J6" s="42" t="s">
        <v>68</v>
      </c>
      <c r="K6" s="44"/>
      <c r="L6" s="43"/>
      <c r="M6" s="45" t="s">
        <v>68</v>
      </c>
      <c r="Q6" s="19" t="s">
        <v>140</v>
      </c>
      <c r="R6" s="19" t="s">
        <v>90</v>
      </c>
      <c r="S6"/>
      <c r="T6"/>
    </row>
    <row r="7" spans="2:20" ht="14.5" x14ac:dyDescent="0.35">
      <c r="B7" s="35" t="s">
        <v>90</v>
      </c>
      <c r="C7" s="37">
        <f>'[1]2021'!I11</f>
        <v>0</v>
      </c>
      <c r="D7" s="38">
        <f t="shared" ref="D7:D18" si="0">+C7*2</f>
        <v>0</v>
      </c>
      <c r="E7" s="39">
        <f>'[1]2022'!I12</f>
        <v>29</v>
      </c>
      <c r="F7" s="38">
        <f t="shared" ref="F7:F18" si="1">+E7*2</f>
        <v>58</v>
      </c>
      <c r="G7" s="39">
        <f>'[1]2023'!I12</f>
        <v>31</v>
      </c>
      <c r="H7" s="38">
        <f>+G7*2</f>
        <v>62</v>
      </c>
      <c r="I7" s="39">
        <f>'[1]2024'!I11</f>
        <v>33</v>
      </c>
      <c r="J7" s="38">
        <f>+I7*2</f>
        <v>66</v>
      </c>
      <c r="L7" s="39">
        <f t="shared" ref="L7:L18" si="2">+C7+E7+G7+I7</f>
        <v>93</v>
      </c>
      <c r="M7" s="40">
        <f>+L7*2</f>
        <v>186</v>
      </c>
      <c r="Q7" s="19" t="s">
        <v>141</v>
      </c>
      <c r="R7" s="19" t="s">
        <v>91</v>
      </c>
      <c r="S7" t="s">
        <v>89</v>
      </c>
      <c r="T7" t="s">
        <v>154</v>
      </c>
    </row>
    <row r="8" spans="2:20" ht="14.5" x14ac:dyDescent="0.35">
      <c r="B8" s="35" t="s">
        <v>91</v>
      </c>
      <c r="C8" s="37">
        <f>'[1]2021'!S11</f>
        <v>0</v>
      </c>
      <c r="D8" s="38">
        <f t="shared" si="0"/>
        <v>0</v>
      </c>
      <c r="E8" s="39">
        <f>'[1]2022'!S12</f>
        <v>34</v>
      </c>
      <c r="F8" s="38">
        <f t="shared" si="1"/>
        <v>68</v>
      </c>
      <c r="G8" s="39">
        <f>'[1]2023'!S12</f>
        <v>36</v>
      </c>
      <c r="H8" s="38">
        <f t="shared" ref="H8:J18" si="3">+G8*2</f>
        <v>72</v>
      </c>
      <c r="I8" s="39">
        <f>'[1]2024'!S11</f>
        <v>38</v>
      </c>
      <c r="J8" s="38">
        <f t="shared" si="3"/>
        <v>76</v>
      </c>
      <c r="L8" s="39">
        <f t="shared" si="2"/>
        <v>108</v>
      </c>
      <c r="M8" s="40">
        <f t="shared" ref="M8:M18" si="4">+L8*2</f>
        <v>216</v>
      </c>
      <c r="Q8" s="19" t="s">
        <v>142</v>
      </c>
      <c r="R8" s="19" t="s">
        <v>92</v>
      </c>
      <c r="S8" t="s">
        <v>155</v>
      </c>
      <c r="T8" t="s">
        <v>156</v>
      </c>
    </row>
    <row r="9" spans="2:20" ht="14.5" x14ac:dyDescent="0.35">
      <c r="B9" s="35" t="s">
        <v>92</v>
      </c>
      <c r="C9" s="37">
        <f>'[1]2021'!I19</f>
        <v>0</v>
      </c>
      <c r="D9" s="38">
        <f t="shared" si="0"/>
        <v>0</v>
      </c>
      <c r="E9" s="39">
        <f>'[1]2022'!I20</f>
        <v>35</v>
      </c>
      <c r="F9" s="38">
        <f t="shared" si="1"/>
        <v>70</v>
      </c>
      <c r="G9" s="39">
        <f>'[1]2023'!I20</f>
        <v>32</v>
      </c>
      <c r="H9" s="38">
        <f t="shared" si="3"/>
        <v>64</v>
      </c>
      <c r="I9" s="154">
        <v>31</v>
      </c>
      <c r="J9" s="38">
        <f t="shared" si="3"/>
        <v>62</v>
      </c>
      <c r="L9" s="39">
        <f t="shared" si="2"/>
        <v>98</v>
      </c>
      <c r="M9" s="40">
        <f t="shared" si="4"/>
        <v>196</v>
      </c>
      <c r="Q9" s="19" t="s">
        <v>143</v>
      </c>
      <c r="R9" s="19" t="s">
        <v>93</v>
      </c>
      <c r="S9" t="s">
        <v>88</v>
      </c>
      <c r="T9" t="s">
        <v>157</v>
      </c>
    </row>
    <row r="10" spans="2:20" ht="14.5" x14ac:dyDescent="0.35">
      <c r="B10" s="35" t="s">
        <v>93</v>
      </c>
      <c r="C10" s="37">
        <f>'[1]2021'!S19</f>
        <v>0</v>
      </c>
      <c r="D10" s="38">
        <f t="shared" si="0"/>
        <v>0</v>
      </c>
      <c r="E10" s="39">
        <f>'[1]2022'!S20</f>
        <v>33</v>
      </c>
      <c r="F10" s="38">
        <f t="shared" si="1"/>
        <v>66</v>
      </c>
      <c r="G10" s="39">
        <f>'[1]2023'!S20</f>
        <v>32</v>
      </c>
      <c r="H10" s="38">
        <f t="shared" si="3"/>
        <v>64</v>
      </c>
      <c r="I10" s="154">
        <v>38</v>
      </c>
      <c r="J10" s="38">
        <f t="shared" si="3"/>
        <v>76</v>
      </c>
      <c r="L10" s="39">
        <f t="shared" si="2"/>
        <v>103</v>
      </c>
      <c r="M10" s="40">
        <f t="shared" si="4"/>
        <v>206</v>
      </c>
      <c r="Q10" s="19" t="s">
        <v>144</v>
      </c>
      <c r="R10" s="19" t="s">
        <v>94</v>
      </c>
      <c r="S10"/>
      <c r="T10"/>
    </row>
    <row r="11" spans="2:20" ht="14.5" x14ac:dyDescent="0.35">
      <c r="B11" s="35" t="s">
        <v>94</v>
      </c>
      <c r="C11" s="37">
        <f>'[1]2021'!I28</f>
        <v>0</v>
      </c>
      <c r="D11" s="38">
        <f t="shared" si="0"/>
        <v>0</v>
      </c>
      <c r="E11" s="39">
        <f>'[1]2022'!I29</f>
        <v>36</v>
      </c>
      <c r="F11" s="38">
        <f t="shared" si="1"/>
        <v>72</v>
      </c>
      <c r="G11" s="39">
        <f>'[1]2023'!I28</f>
        <v>36</v>
      </c>
      <c r="H11" s="38">
        <f t="shared" si="3"/>
        <v>72</v>
      </c>
      <c r="I11" s="39">
        <f>'[1]2024'!I27</f>
        <v>32</v>
      </c>
      <c r="J11" s="38">
        <f t="shared" si="3"/>
        <v>64</v>
      </c>
      <c r="L11" s="39">
        <f t="shared" si="2"/>
        <v>104</v>
      </c>
      <c r="M11" s="40">
        <f t="shared" si="4"/>
        <v>208</v>
      </c>
      <c r="Q11" s="19" t="s">
        <v>145</v>
      </c>
      <c r="R11" s="19" t="s">
        <v>95</v>
      </c>
      <c r="S11"/>
      <c r="T11"/>
    </row>
    <row r="12" spans="2:20" ht="14.5" x14ac:dyDescent="0.35">
      <c r="B12" s="35" t="s">
        <v>95</v>
      </c>
      <c r="C12" s="37">
        <f>'[1]2021'!S28</f>
        <v>0</v>
      </c>
      <c r="D12" s="38">
        <f t="shared" si="0"/>
        <v>0</v>
      </c>
      <c r="E12" s="39">
        <f>'[1]2022'!S29</f>
        <v>38</v>
      </c>
      <c r="F12" s="38">
        <f t="shared" si="1"/>
        <v>76</v>
      </c>
      <c r="G12" s="154">
        <v>37</v>
      </c>
      <c r="H12" s="38">
        <f t="shared" si="3"/>
        <v>74</v>
      </c>
      <c r="I12" s="154">
        <v>34</v>
      </c>
      <c r="J12" s="38">
        <f t="shared" si="3"/>
        <v>68</v>
      </c>
      <c r="L12" s="39">
        <f t="shared" si="2"/>
        <v>109</v>
      </c>
      <c r="M12" s="40">
        <f t="shared" si="4"/>
        <v>218</v>
      </c>
      <c r="Q12" s="19" t="s">
        <v>146</v>
      </c>
      <c r="R12" s="19" t="s">
        <v>96</v>
      </c>
      <c r="S12"/>
      <c r="T12"/>
    </row>
    <row r="13" spans="2:20" ht="14.5" x14ac:dyDescent="0.35">
      <c r="B13" s="35" t="s">
        <v>96</v>
      </c>
      <c r="C13" s="37">
        <f>'[1]2021'!I37</f>
        <v>0</v>
      </c>
      <c r="D13" s="38">
        <f t="shared" si="0"/>
        <v>0</v>
      </c>
      <c r="E13" s="39">
        <f>'[1]2022'!I37</f>
        <v>45</v>
      </c>
      <c r="F13" s="38">
        <f t="shared" si="1"/>
        <v>90</v>
      </c>
      <c r="G13" s="39">
        <f>'[1]2023'!I37</f>
        <v>46</v>
      </c>
      <c r="H13" s="38">
        <f t="shared" si="3"/>
        <v>92</v>
      </c>
      <c r="I13" s="39">
        <f>'[1]2024'!I35</f>
        <v>49</v>
      </c>
      <c r="J13" s="38">
        <f t="shared" si="3"/>
        <v>98</v>
      </c>
      <c r="L13" s="39">
        <f t="shared" si="2"/>
        <v>140</v>
      </c>
      <c r="M13" s="40">
        <f t="shared" si="4"/>
        <v>280</v>
      </c>
      <c r="Q13" s="19" t="s">
        <v>147</v>
      </c>
      <c r="R13" s="19" t="s">
        <v>97</v>
      </c>
      <c r="S13"/>
      <c r="T13"/>
    </row>
    <row r="14" spans="2:20" ht="14.5" x14ac:dyDescent="0.35">
      <c r="B14" s="35" t="s">
        <v>97</v>
      </c>
      <c r="C14" s="37">
        <f>'[1]2021'!S37</f>
        <v>0</v>
      </c>
      <c r="D14" s="38">
        <f t="shared" si="0"/>
        <v>0</v>
      </c>
      <c r="E14" s="154">
        <v>15</v>
      </c>
      <c r="F14" s="38">
        <f t="shared" si="1"/>
        <v>30</v>
      </c>
      <c r="G14" s="154">
        <v>15</v>
      </c>
      <c r="H14" s="38">
        <f t="shared" si="3"/>
        <v>30</v>
      </c>
      <c r="I14" s="154">
        <v>12</v>
      </c>
      <c r="J14" s="38">
        <f t="shared" si="3"/>
        <v>24</v>
      </c>
      <c r="L14" s="39">
        <f t="shared" si="2"/>
        <v>42</v>
      </c>
      <c r="M14" s="40">
        <f t="shared" si="4"/>
        <v>84</v>
      </c>
      <c r="Q14" s="19" t="s">
        <v>148</v>
      </c>
      <c r="R14" s="19" t="s">
        <v>98</v>
      </c>
      <c r="S14"/>
      <c r="T14"/>
    </row>
    <row r="15" spans="2:20" ht="14.5" x14ac:dyDescent="0.35">
      <c r="B15" s="35" t="s">
        <v>98</v>
      </c>
      <c r="C15" s="37">
        <f>'[1]2021'!I45</f>
        <v>0</v>
      </c>
      <c r="D15" s="38">
        <f t="shared" si="0"/>
        <v>0</v>
      </c>
      <c r="E15" s="39">
        <f>'[1]2022'!I46</f>
        <v>39</v>
      </c>
      <c r="F15" s="38">
        <f t="shared" si="1"/>
        <v>78</v>
      </c>
      <c r="G15" s="39">
        <f>'[1]2023'!I46</f>
        <v>37</v>
      </c>
      <c r="H15" s="38">
        <f t="shared" si="3"/>
        <v>74</v>
      </c>
      <c r="I15" s="39">
        <f>'[1]2024'!I44</f>
        <v>38</v>
      </c>
      <c r="J15" s="38">
        <f t="shared" si="3"/>
        <v>76</v>
      </c>
      <c r="L15" s="39">
        <f t="shared" si="2"/>
        <v>114</v>
      </c>
      <c r="M15" s="40">
        <f t="shared" si="4"/>
        <v>228</v>
      </c>
      <c r="Q15" s="19" t="s">
        <v>149</v>
      </c>
      <c r="R15" s="19" t="s">
        <v>99</v>
      </c>
      <c r="S15"/>
      <c r="T15"/>
    </row>
    <row r="16" spans="2:20" ht="14.5" x14ac:dyDescent="0.35">
      <c r="B16" s="35" t="s">
        <v>99</v>
      </c>
      <c r="C16" s="37">
        <f>'[1]2021'!S45</f>
        <v>27</v>
      </c>
      <c r="D16" s="38">
        <f t="shared" si="0"/>
        <v>54</v>
      </c>
      <c r="E16" s="39">
        <f>'[1]2022'!S46</f>
        <v>29</v>
      </c>
      <c r="F16" s="38">
        <f t="shared" si="1"/>
        <v>58</v>
      </c>
      <c r="G16" s="39">
        <f>'[1]2023'!S46</f>
        <v>31</v>
      </c>
      <c r="H16" s="38">
        <f t="shared" si="3"/>
        <v>62</v>
      </c>
      <c r="I16" s="39">
        <f>'[1]2024'!S44</f>
        <v>33</v>
      </c>
      <c r="J16" s="38">
        <f t="shared" si="3"/>
        <v>66</v>
      </c>
      <c r="L16" s="39">
        <f t="shared" si="2"/>
        <v>120</v>
      </c>
      <c r="M16" s="40">
        <f t="shared" si="4"/>
        <v>240</v>
      </c>
      <c r="Q16" s="19" t="s">
        <v>150</v>
      </c>
      <c r="R16" s="19" t="s">
        <v>100</v>
      </c>
      <c r="S16"/>
      <c r="T16"/>
    </row>
    <row r="17" spans="2:23" ht="14.5" x14ac:dyDescent="0.35">
      <c r="B17" s="35" t="s">
        <v>100</v>
      </c>
      <c r="C17" s="37">
        <f>'[1]2021'!I53</f>
        <v>40</v>
      </c>
      <c r="D17" s="38">
        <f t="shared" si="0"/>
        <v>80</v>
      </c>
      <c r="E17" s="39">
        <f>'[1]2022'!I55</f>
        <v>40</v>
      </c>
      <c r="F17" s="38">
        <f t="shared" si="1"/>
        <v>80</v>
      </c>
      <c r="G17" s="39">
        <f>'[1]2023'!I54</f>
        <v>40</v>
      </c>
      <c r="H17" s="38">
        <f t="shared" si="3"/>
        <v>80</v>
      </c>
      <c r="I17" s="39">
        <f>'[1]2024'!I53</f>
        <v>37</v>
      </c>
      <c r="J17" s="38">
        <f t="shared" si="3"/>
        <v>74</v>
      </c>
      <c r="L17" s="39">
        <f t="shared" si="2"/>
        <v>157</v>
      </c>
      <c r="M17" s="40">
        <f t="shared" si="4"/>
        <v>314</v>
      </c>
      <c r="Q17" s="19" t="s">
        <v>151</v>
      </c>
      <c r="R17" s="19" t="s">
        <v>101</v>
      </c>
      <c r="S17"/>
      <c r="T17"/>
    </row>
    <row r="18" spans="2:23" ht="13.5" thickBot="1" x14ac:dyDescent="0.35">
      <c r="B18" s="35" t="s">
        <v>101</v>
      </c>
      <c r="C18" s="46">
        <f>'[1]2021'!S53</f>
        <v>21</v>
      </c>
      <c r="D18" s="38">
        <f t="shared" si="0"/>
        <v>42</v>
      </c>
      <c r="E18" s="47">
        <f>'[1]2022'!S55</f>
        <v>17</v>
      </c>
      <c r="F18" s="38">
        <f t="shared" si="1"/>
        <v>34</v>
      </c>
      <c r="G18" s="47">
        <f>'[1]2023'!S54</f>
        <v>25</v>
      </c>
      <c r="H18" s="38">
        <f t="shared" si="3"/>
        <v>50</v>
      </c>
      <c r="I18" s="47">
        <f>'[1]2024'!S53</f>
        <v>25</v>
      </c>
      <c r="J18" s="38">
        <f t="shared" si="3"/>
        <v>50</v>
      </c>
      <c r="L18" s="47">
        <f t="shared" si="2"/>
        <v>88</v>
      </c>
      <c r="M18" s="45">
        <f t="shared" si="4"/>
        <v>176</v>
      </c>
    </row>
    <row r="19" spans="2:23" ht="13" x14ac:dyDescent="0.3">
      <c r="C19" s="41">
        <f>SUM(C7:C18)</f>
        <v>88</v>
      </c>
      <c r="D19" s="42"/>
      <c r="E19" s="43">
        <f t="shared" ref="E19:I19" si="5">SUM(E7:E18)</f>
        <v>390</v>
      </c>
      <c r="F19" s="42"/>
      <c r="G19" s="43">
        <f t="shared" si="5"/>
        <v>398</v>
      </c>
      <c r="H19" s="42"/>
      <c r="I19" s="43">
        <f t="shared" si="5"/>
        <v>400</v>
      </c>
      <c r="J19" s="42"/>
      <c r="K19" s="44"/>
      <c r="L19" s="43">
        <f>SUM(L7:L18)</f>
        <v>1276</v>
      </c>
      <c r="M19" s="45">
        <f>SUM(M7:M18)</f>
        <v>2552</v>
      </c>
      <c r="P19" s="48"/>
    </row>
    <row r="20" spans="2:23" ht="13" x14ac:dyDescent="0.3">
      <c r="B20" s="35" t="s">
        <v>89</v>
      </c>
      <c r="C20" s="34"/>
      <c r="D20" s="38">
        <f>SUM(D7:D18)</f>
        <v>176</v>
      </c>
      <c r="E20" s="34"/>
      <c r="F20" s="38">
        <f>SUM(F7:F18)</f>
        <v>780</v>
      </c>
      <c r="G20" s="34"/>
      <c r="H20" s="38">
        <f>SUM(H7:H18)</f>
        <v>796</v>
      </c>
      <c r="I20" s="34"/>
      <c r="J20" s="38">
        <f>SUM(J7:J18)</f>
        <v>800</v>
      </c>
      <c r="L20" s="38">
        <f>+SUM(C20:J20)</f>
        <v>2552</v>
      </c>
      <c r="P20" s="48"/>
    </row>
    <row r="21" spans="2:23" x14ac:dyDescent="0.25">
      <c r="B21" s="35" t="s">
        <v>102</v>
      </c>
      <c r="C21" s="152">
        <f>'2021'!V55</f>
        <v>49</v>
      </c>
      <c r="E21" s="38">
        <f>'2022'!V57</f>
        <v>217</v>
      </c>
      <c r="G21" s="152">
        <f>'2023'!V57</f>
        <v>222</v>
      </c>
      <c r="I21" s="152">
        <f>'2024'!V55</f>
        <v>219</v>
      </c>
      <c r="L21" s="38">
        <f>+SUM(C21:I21)</f>
        <v>707</v>
      </c>
    </row>
    <row r="22" spans="2:23" s="49" customFormat="1" ht="55" customHeight="1" x14ac:dyDescent="0.35">
      <c r="B22" s="160" t="s">
        <v>103</v>
      </c>
      <c r="C22" s="160"/>
      <c r="D22" s="160"/>
      <c r="E22" s="160"/>
      <c r="F22" s="160"/>
      <c r="G22" s="160"/>
      <c r="H22" s="160"/>
      <c r="I22" s="160"/>
      <c r="J22" s="160"/>
      <c r="K22" s="160"/>
      <c r="L22" s="160"/>
      <c r="M22" s="160"/>
      <c r="Q22" s="2" t="s">
        <v>160</v>
      </c>
    </row>
    <row r="23" spans="2:23" s="49" customFormat="1" ht="13.5" customHeight="1" x14ac:dyDescent="0.35">
      <c r="B23" s="50"/>
      <c r="C23" s="50"/>
      <c r="D23" s="50"/>
      <c r="E23" s="50"/>
      <c r="F23" s="50"/>
      <c r="G23" s="50"/>
      <c r="H23" s="50"/>
      <c r="I23" s="50"/>
      <c r="J23" s="50"/>
      <c r="K23" s="50"/>
      <c r="L23" s="50"/>
      <c r="M23" s="50"/>
    </row>
    <row r="24" spans="2:23" ht="11.15" customHeight="1" x14ac:dyDescent="0.25">
      <c r="B24" s="51"/>
      <c r="C24" s="51"/>
      <c r="D24" s="51"/>
      <c r="E24" s="51"/>
      <c r="F24" s="51"/>
      <c r="G24" s="51"/>
      <c r="H24" s="51"/>
      <c r="I24" s="51"/>
      <c r="J24" s="51"/>
      <c r="K24" s="51"/>
      <c r="L24" s="51"/>
      <c r="M24" s="51"/>
    </row>
    <row r="25" spans="2:23" ht="14.5" x14ac:dyDescent="0.35">
      <c r="B25" s="52" t="s">
        <v>104</v>
      </c>
      <c r="C25" s="36"/>
      <c r="D25" s="36"/>
      <c r="E25" s="36"/>
      <c r="F25" s="36"/>
      <c r="Q25" s="2" t="s">
        <v>131</v>
      </c>
      <c r="R25"/>
      <c r="S25"/>
      <c r="T25"/>
      <c r="U25"/>
      <c r="V25"/>
      <c r="W25"/>
    </row>
    <row r="26" spans="2:23" ht="14.5" x14ac:dyDescent="0.35">
      <c r="B26" s="53" t="s">
        <v>105</v>
      </c>
      <c r="C26" s="36"/>
      <c r="D26" s="36"/>
      <c r="E26" s="53" t="s">
        <v>106</v>
      </c>
      <c r="F26" s="53"/>
      <c r="Q26" s="144" t="s">
        <v>132</v>
      </c>
      <c r="R26" s="142"/>
      <c r="S26" s="143">
        <v>0.25</v>
      </c>
      <c r="T26" s="142" t="s">
        <v>138</v>
      </c>
      <c r="U26"/>
      <c r="V26"/>
      <c r="W26"/>
    </row>
    <row r="27" spans="2:23" ht="14.5" x14ac:dyDescent="0.35">
      <c r="B27" s="53" t="s">
        <v>105</v>
      </c>
      <c r="C27" s="36"/>
      <c r="D27" s="36"/>
      <c r="E27" s="53" t="s">
        <v>107</v>
      </c>
      <c r="F27" s="53"/>
      <c r="Q27" s="144" t="s">
        <v>133</v>
      </c>
      <c r="R27" s="142"/>
      <c r="S27" s="143">
        <v>0.34375</v>
      </c>
      <c r="T27" s="142" t="s">
        <v>139</v>
      </c>
      <c r="U27"/>
      <c r="V27"/>
      <c r="W27"/>
    </row>
    <row r="28" spans="2:23" ht="14.5" x14ac:dyDescent="0.35">
      <c r="B28" s="53" t="s">
        <v>108</v>
      </c>
      <c r="E28" s="53" t="s">
        <v>109</v>
      </c>
      <c r="F28" s="53"/>
      <c r="Q28" s="144" t="s">
        <v>134</v>
      </c>
      <c r="R28" s="142"/>
      <c r="S28" s="143">
        <v>0.58333333333333337</v>
      </c>
      <c r="T28" s="142" t="s">
        <v>138</v>
      </c>
      <c r="U28"/>
      <c r="V28"/>
      <c r="W28"/>
    </row>
    <row r="29" spans="2:23" ht="14.5" x14ac:dyDescent="0.35">
      <c r="B29" s="53" t="s">
        <v>108</v>
      </c>
      <c r="E29" s="53" t="s">
        <v>110</v>
      </c>
      <c r="F29" s="53"/>
      <c r="Q29" s="144" t="s">
        <v>134</v>
      </c>
      <c r="R29" s="142"/>
      <c r="S29" s="143">
        <v>0.72916666666666663</v>
      </c>
      <c r="T29" s="142" t="s">
        <v>139</v>
      </c>
      <c r="U29"/>
      <c r="V29"/>
      <c r="W29"/>
    </row>
    <row r="30" spans="2:23" ht="14.5" x14ac:dyDescent="0.35">
      <c r="B30" s="53" t="s">
        <v>111</v>
      </c>
      <c r="C30" s="36"/>
      <c r="D30" s="36"/>
      <c r="E30" s="53" t="s">
        <v>106</v>
      </c>
      <c r="F30" s="53"/>
      <c r="Q30" s="144" t="s">
        <v>135</v>
      </c>
      <c r="R30" s="142"/>
      <c r="S30" s="143">
        <v>0.25</v>
      </c>
      <c r="T30" s="142" t="s">
        <v>138</v>
      </c>
      <c r="U30"/>
      <c r="V30"/>
      <c r="W30"/>
    </row>
    <row r="31" spans="2:23" ht="14.5" x14ac:dyDescent="0.35">
      <c r="B31" s="53" t="s">
        <v>112</v>
      </c>
      <c r="C31" s="36"/>
      <c r="D31" s="36"/>
      <c r="E31" s="53" t="s">
        <v>110</v>
      </c>
      <c r="F31" s="53"/>
      <c r="Q31" s="144" t="s">
        <v>136</v>
      </c>
      <c r="R31" s="142"/>
      <c r="S31" s="143">
        <v>0.72916666666666663</v>
      </c>
      <c r="T31" s="142" t="s">
        <v>139</v>
      </c>
      <c r="U31"/>
      <c r="V31"/>
      <c r="W31"/>
    </row>
    <row r="32" spans="2:23" s="49" customFormat="1" ht="87" x14ac:dyDescent="0.35">
      <c r="B32" s="54" t="s">
        <v>183</v>
      </c>
      <c r="E32" s="53" t="s">
        <v>113</v>
      </c>
      <c r="F32" s="53"/>
      <c r="Q32" s="165" t="s">
        <v>184</v>
      </c>
      <c r="R32" s="165"/>
      <c r="S32" s="165"/>
      <c r="T32" s="165"/>
      <c r="U32" s="165"/>
      <c r="V32" s="165"/>
      <c r="W32" s="155" t="s">
        <v>137</v>
      </c>
    </row>
    <row r="33" spans="2:16" hidden="1" x14ac:dyDescent="0.25"/>
    <row r="34" spans="2:16" ht="13.5" hidden="1" thickBot="1" x14ac:dyDescent="0.35">
      <c r="C34" s="161" t="s">
        <v>114</v>
      </c>
      <c r="D34" s="162"/>
      <c r="E34" s="162"/>
      <c r="F34" s="162"/>
      <c r="G34" s="162"/>
      <c r="H34" s="162"/>
      <c r="I34" s="162"/>
      <c r="J34" s="162"/>
      <c r="K34" s="162"/>
      <c r="L34" s="162"/>
      <c r="M34" s="163"/>
    </row>
    <row r="35" spans="2:16" ht="13" hidden="1" x14ac:dyDescent="0.3">
      <c r="C35" s="55">
        <v>2018</v>
      </c>
      <c r="E35" s="39">
        <v>2019</v>
      </c>
      <c r="G35" s="39">
        <v>2020</v>
      </c>
      <c r="I35" s="39" t="s">
        <v>88</v>
      </c>
      <c r="J35" s="56"/>
      <c r="L35" s="57" t="s">
        <v>115</v>
      </c>
      <c r="M35" s="56"/>
    </row>
    <row r="36" spans="2:16" ht="13" hidden="1" x14ac:dyDescent="0.3">
      <c r="C36" s="58"/>
      <c r="D36" s="42" t="s">
        <v>89</v>
      </c>
      <c r="E36" s="43"/>
      <c r="F36" s="42" t="s">
        <v>89</v>
      </c>
      <c r="G36" s="43"/>
      <c r="H36" s="42" t="s">
        <v>89</v>
      </c>
      <c r="I36" s="43"/>
      <c r="J36" s="59" t="s">
        <v>89</v>
      </c>
      <c r="L36" s="60"/>
      <c r="M36" s="59" t="s">
        <v>89</v>
      </c>
      <c r="P36" s="49"/>
    </row>
    <row r="37" spans="2:16" ht="13" hidden="1" x14ac:dyDescent="0.3">
      <c r="B37" s="35" t="s">
        <v>90</v>
      </c>
      <c r="C37" s="55">
        <f>D37/2</f>
        <v>36</v>
      </c>
      <c r="D37" s="38">
        <v>72</v>
      </c>
      <c r="E37" s="61">
        <f>F37/2</f>
        <v>38</v>
      </c>
      <c r="F37" s="38">
        <v>76</v>
      </c>
      <c r="G37" s="61">
        <f>H37/2</f>
        <v>38</v>
      </c>
      <c r="H37" s="38">
        <v>76</v>
      </c>
      <c r="I37" s="61">
        <f>+C37+E37+G37</f>
        <v>112</v>
      </c>
      <c r="J37" s="56">
        <f>+D37+F37+H37</f>
        <v>224</v>
      </c>
      <c r="L37" s="62">
        <f>+I37/3*4</f>
        <v>149.33333333333334</v>
      </c>
      <c r="M37" s="63">
        <f>2*L37</f>
        <v>298.66666666666669</v>
      </c>
    </row>
    <row r="38" spans="2:16" ht="13" hidden="1" x14ac:dyDescent="0.3">
      <c r="B38" s="35" t="s">
        <v>91</v>
      </c>
      <c r="C38" s="55">
        <f t="shared" ref="C38:C48" si="6">D38/2</f>
        <v>24</v>
      </c>
      <c r="D38" s="38">
        <v>48</v>
      </c>
      <c r="E38" s="37">
        <f t="shared" ref="E38:E48" si="7">F38/2</f>
        <v>22</v>
      </c>
      <c r="F38" s="38">
        <v>44</v>
      </c>
      <c r="G38" s="37">
        <f t="shared" ref="G38:G48" si="8">H38/2</f>
        <v>20</v>
      </c>
      <c r="H38" s="38">
        <v>40</v>
      </c>
      <c r="I38" s="37">
        <f t="shared" ref="I38:J48" si="9">+C38+E38+G38</f>
        <v>66</v>
      </c>
      <c r="J38" s="56">
        <f t="shared" si="9"/>
        <v>132</v>
      </c>
      <c r="L38" s="64">
        <f t="shared" ref="L38:L48" si="10">+I38/3*4</f>
        <v>88</v>
      </c>
      <c r="M38" s="63">
        <f t="shared" ref="M38:M48" si="11">2*L38</f>
        <v>176</v>
      </c>
    </row>
    <row r="39" spans="2:16" ht="13" hidden="1" x14ac:dyDescent="0.3">
      <c r="B39" s="35" t="s">
        <v>92</v>
      </c>
      <c r="C39" s="55">
        <f t="shared" si="6"/>
        <v>30</v>
      </c>
      <c r="D39" s="38">
        <v>60</v>
      </c>
      <c r="E39" s="37">
        <f t="shared" si="7"/>
        <v>40</v>
      </c>
      <c r="F39" s="38">
        <v>80</v>
      </c>
      <c r="G39" s="37">
        <f t="shared" si="8"/>
        <v>44</v>
      </c>
      <c r="H39" s="38">
        <v>88</v>
      </c>
      <c r="I39" s="37">
        <f t="shared" si="9"/>
        <v>114</v>
      </c>
      <c r="J39" s="56">
        <f t="shared" si="9"/>
        <v>228</v>
      </c>
      <c r="L39" s="64">
        <f t="shared" si="10"/>
        <v>152</v>
      </c>
      <c r="M39" s="63">
        <f t="shared" si="11"/>
        <v>304</v>
      </c>
    </row>
    <row r="40" spans="2:16" ht="13" hidden="1" x14ac:dyDescent="0.3">
      <c r="B40" s="35" t="s">
        <v>93</v>
      </c>
      <c r="C40" s="55">
        <f t="shared" si="6"/>
        <v>30</v>
      </c>
      <c r="D40" s="38">
        <v>60</v>
      </c>
      <c r="E40" s="37">
        <f t="shared" si="7"/>
        <v>24</v>
      </c>
      <c r="F40" s="38">
        <v>48</v>
      </c>
      <c r="G40" s="37">
        <f t="shared" si="8"/>
        <v>24</v>
      </c>
      <c r="H40" s="38">
        <v>48</v>
      </c>
      <c r="I40" s="37">
        <f t="shared" si="9"/>
        <v>78</v>
      </c>
      <c r="J40" s="56">
        <f t="shared" si="9"/>
        <v>156</v>
      </c>
      <c r="L40" s="64">
        <f t="shared" si="10"/>
        <v>104</v>
      </c>
      <c r="M40" s="63">
        <f t="shared" si="11"/>
        <v>208</v>
      </c>
    </row>
    <row r="41" spans="2:16" ht="13" hidden="1" x14ac:dyDescent="0.3">
      <c r="B41" s="35" t="s">
        <v>94</v>
      </c>
      <c r="C41" s="55">
        <f t="shared" si="6"/>
        <v>40</v>
      </c>
      <c r="D41" s="38">
        <v>80</v>
      </c>
      <c r="E41" s="37">
        <f t="shared" si="7"/>
        <v>40</v>
      </c>
      <c r="F41" s="38">
        <v>80</v>
      </c>
      <c r="G41" s="37">
        <f t="shared" si="8"/>
        <v>36</v>
      </c>
      <c r="H41" s="38">
        <v>72</v>
      </c>
      <c r="I41" s="37">
        <f t="shared" si="9"/>
        <v>116</v>
      </c>
      <c r="J41" s="56">
        <f t="shared" si="9"/>
        <v>232</v>
      </c>
      <c r="L41" s="64">
        <f t="shared" si="10"/>
        <v>154.66666666666666</v>
      </c>
      <c r="M41" s="63">
        <f t="shared" si="11"/>
        <v>309.33333333333331</v>
      </c>
    </row>
    <row r="42" spans="2:16" ht="13" hidden="1" x14ac:dyDescent="0.3">
      <c r="B42" s="35" t="s">
        <v>95</v>
      </c>
      <c r="C42" s="55">
        <f t="shared" si="6"/>
        <v>40</v>
      </c>
      <c r="D42" s="38">
        <v>80</v>
      </c>
      <c r="E42" s="37">
        <f t="shared" si="7"/>
        <v>38</v>
      </c>
      <c r="F42" s="38">
        <v>76</v>
      </c>
      <c r="G42" s="37">
        <f t="shared" si="8"/>
        <v>42</v>
      </c>
      <c r="H42" s="38">
        <v>84</v>
      </c>
      <c r="I42" s="37">
        <f t="shared" si="9"/>
        <v>120</v>
      </c>
      <c r="J42" s="56">
        <f t="shared" si="9"/>
        <v>240</v>
      </c>
      <c r="L42" s="64">
        <f t="shared" si="10"/>
        <v>160</v>
      </c>
      <c r="M42" s="63">
        <f t="shared" si="11"/>
        <v>320</v>
      </c>
    </row>
    <row r="43" spans="2:16" ht="13" hidden="1" x14ac:dyDescent="0.3">
      <c r="B43" s="35" t="s">
        <v>96</v>
      </c>
      <c r="C43" s="55">
        <f t="shared" si="6"/>
        <v>52</v>
      </c>
      <c r="D43" s="38">
        <v>104</v>
      </c>
      <c r="E43" s="37">
        <f t="shared" si="7"/>
        <v>52</v>
      </c>
      <c r="F43" s="38">
        <v>104</v>
      </c>
      <c r="G43" s="37">
        <f t="shared" si="8"/>
        <v>52</v>
      </c>
      <c r="H43" s="38">
        <v>104</v>
      </c>
      <c r="I43" s="37">
        <f t="shared" si="9"/>
        <v>156</v>
      </c>
      <c r="J43" s="56">
        <f t="shared" si="9"/>
        <v>312</v>
      </c>
      <c r="L43" s="64">
        <f t="shared" si="10"/>
        <v>208</v>
      </c>
      <c r="M43" s="63">
        <f t="shared" si="11"/>
        <v>416</v>
      </c>
    </row>
    <row r="44" spans="2:16" ht="13" hidden="1" x14ac:dyDescent="0.3">
      <c r="B44" s="35" t="s">
        <v>97</v>
      </c>
      <c r="C44" s="55">
        <f t="shared" si="6"/>
        <v>18</v>
      </c>
      <c r="D44" s="38">
        <v>36</v>
      </c>
      <c r="E44" s="37">
        <f t="shared" si="7"/>
        <v>16</v>
      </c>
      <c r="F44" s="38">
        <v>32</v>
      </c>
      <c r="G44" s="37">
        <f t="shared" si="8"/>
        <v>14</v>
      </c>
      <c r="H44" s="38">
        <v>28</v>
      </c>
      <c r="I44" s="37">
        <f t="shared" si="9"/>
        <v>48</v>
      </c>
      <c r="J44" s="56">
        <f t="shared" si="9"/>
        <v>96</v>
      </c>
      <c r="L44" s="64">
        <f t="shared" si="10"/>
        <v>64</v>
      </c>
      <c r="M44" s="63">
        <f t="shared" si="11"/>
        <v>128</v>
      </c>
    </row>
    <row r="45" spans="2:16" ht="13" hidden="1" x14ac:dyDescent="0.3">
      <c r="B45" s="35" t="s">
        <v>98</v>
      </c>
      <c r="C45" s="55">
        <f t="shared" si="6"/>
        <v>40</v>
      </c>
      <c r="D45" s="38">
        <v>80</v>
      </c>
      <c r="E45" s="37">
        <f t="shared" si="7"/>
        <v>42</v>
      </c>
      <c r="F45" s="38">
        <v>84</v>
      </c>
      <c r="G45" s="37">
        <f t="shared" si="8"/>
        <v>44</v>
      </c>
      <c r="H45" s="38">
        <v>88</v>
      </c>
      <c r="I45" s="37">
        <f t="shared" si="9"/>
        <v>126</v>
      </c>
      <c r="J45" s="56">
        <f t="shared" si="9"/>
        <v>252</v>
      </c>
      <c r="L45" s="64">
        <f t="shared" si="10"/>
        <v>168</v>
      </c>
      <c r="M45" s="63">
        <f t="shared" si="11"/>
        <v>336</v>
      </c>
    </row>
    <row r="46" spans="2:16" ht="13" hidden="1" x14ac:dyDescent="0.3">
      <c r="B46" s="35" t="s">
        <v>99</v>
      </c>
      <c r="C46" s="55">
        <f t="shared" si="6"/>
        <v>46</v>
      </c>
      <c r="D46" s="38">
        <v>92</v>
      </c>
      <c r="E46" s="37">
        <f t="shared" si="7"/>
        <v>46</v>
      </c>
      <c r="F46" s="38">
        <v>92</v>
      </c>
      <c r="G46" s="37">
        <f t="shared" si="8"/>
        <v>44</v>
      </c>
      <c r="H46" s="38">
        <v>88</v>
      </c>
      <c r="I46" s="37">
        <f t="shared" si="9"/>
        <v>136</v>
      </c>
      <c r="J46" s="56">
        <f t="shared" si="9"/>
        <v>272</v>
      </c>
      <c r="L46" s="64">
        <f t="shared" si="10"/>
        <v>181.33333333333334</v>
      </c>
      <c r="M46" s="63">
        <f t="shared" si="11"/>
        <v>362.66666666666669</v>
      </c>
    </row>
    <row r="47" spans="2:16" ht="13" hidden="1" x14ac:dyDescent="0.3">
      <c r="B47" s="35" t="s">
        <v>100</v>
      </c>
      <c r="C47" s="55">
        <f t="shared" si="6"/>
        <v>44</v>
      </c>
      <c r="D47" s="38">
        <v>88</v>
      </c>
      <c r="E47" s="37">
        <f t="shared" si="7"/>
        <v>42</v>
      </c>
      <c r="F47" s="38">
        <v>84</v>
      </c>
      <c r="G47" s="37">
        <f t="shared" si="8"/>
        <v>42</v>
      </c>
      <c r="H47" s="38">
        <v>84</v>
      </c>
      <c r="I47" s="37">
        <f t="shared" si="9"/>
        <v>128</v>
      </c>
      <c r="J47" s="56">
        <f t="shared" si="9"/>
        <v>256</v>
      </c>
      <c r="L47" s="64">
        <f t="shared" si="10"/>
        <v>170.66666666666666</v>
      </c>
      <c r="M47" s="63">
        <f t="shared" si="11"/>
        <v>341.33333333333331</v>
      </c>
    </row>
    <row r="48" spans="2:16" ht="13" hidden="1" x14ac:dyDescent="0.3">
      <c r="B48" s="35" t="s">
        <v>101</v>
      </c>
      <c r="C48" s="55">
        <f t="shared" si="6"/>
        <v>26</v>
      </c>
      <c r="D48" s="65">
        <v>52</v>
      </c>
      <c r="E48" s="37">
        <f t="shared" si="7"/>
        <v>28</v>
      </c>
      <c r="F48" s="38">
        <v>56</v>
      </c>
      <c r="G48" s="37">
        <f t="shared" si="8"/>
        <v>28</v>
      </c>
      <c r="H48" s="38">
        <v>56</v>
      </c>
      <c r="I48" s="37">
        <f t="shared" si="9"/>
        <v>82</v>
      </c>
      <c r="J48" s="56">
        <f t="shared" si="9"/>
        <v>164</v>
      </c>
      <c r="L48" s="64">
        <f t="shared" si="10"/>
        <v>109.33333333333333</v>
      </c>
      <c r="M48" s="63">
        <f t="shared" si="11"/>
        <v>218.66666666666666</v>
      </c>
    </row>
    <row r="49" spans="2:15" ht="13.5" hidden="1" thickBot="1" x14ac:dyDescent="0.35">
      <c r="C49" s="66">
        <f t="shared" ref="C49:J49" si="12">SUM(C37:C48)</f>
        <v>426</v>
      </c>
      <c r="D49" s="67">
        <f t="shared" si="12"/>
        <v>852</v>
      </c>
      <c r="E49" s="68">
        <f t="shared" si="12"/>
        <v>428</v>
      </c>
      <c r="F49" s="67">
        <f t="shared" si="12"/>
        <v>856</v>
      </c>
      <c r="G49" s="68">
        <f t="shared" si="12"/>
        <v>428</v>
      </c>
      <c r="H49" s="67">
        <f t="shared" si="12"/>
        <v>856</v>
      </c>
      <c r="I49" s="68">
        <f t="shared" si="12"/>
        <v>1282</v>
      </c>
      <c r="J49" s="69">
        <f t="shared" si="12"/>
        <v>2564</v>
      </c>
      <c r="L49" s="70">
        <f>SUM(L37:L48)</f>
        <v>1709.3333333333333</v>
      </c>
      <c r="M49" s="71">
        <f>SUM(M37:M48)</f>
        <v>3418.6666666666665</v>
      </c>
      <c r="N49" s="72" t="s">
        <v>116</v>
      </c>
      <c r="O49" s="73" t="s">
        <v>117</v>
      </c>
    </row>
    <row r="50" spans="2:15" hidden="1" x14ac:dyDescent="0.25">
      <c r="C50" s="36"/>
      <c r="D50" s="36"/>
      <c r="E50" s="36"/>
      <c r="F50" s="36"/>
      <c r="G50" s="36"/>
      <c r="H50" s="36"/>
      <c r="I50" s="36"/>
      <c r="J50" s="36"/>
      <c r="L50" s="74"/>
      <c r="M50" s="75"/>
      <c r="N50" s="76"/>
      <c r="O50" s="77"/>
    </row>
    <row r="51" spans="2:15" hidden="1" x14ac:dyDescent="0.25">
      <c r="C51" s="36"/>
      <c r="D51" s="36"/>
      <c r="E51" s="36"/>
      <c r="F51" s="36"/>
      <c r="G51" s="36"/>
      <c r="H51" s="36"/>
      <c r="I51" s="36"/>
      <c r="J51" s="36"/>
      <c r="L51" s="78">
        <f>+L53-L49</f>
        <v>-433.33333333333326</v>
      </c>
      <c r="M51" s="79">
        <f>+M53-M49</f>
        <v>-866.66666666666652</v>
      </c>
      <c r="N51" s="80" t="s">
        <v>118</v>
      </c>
      <c r="O51" s="81"/>
    </row>
    <row r="52" spans="2:15" hidden="1" x14ac:dyDescent="0.25">
      <c r="L52" s="65"/>
      <c r="O52" s="81"/>
    </row>
    <row r="53" spans="2:15" ht="13" hidden="1" x14ac:dyDescent="0.3">
      <c r="J53" s="35"/>
      <c r="L53" s="82">
        <f>L19</f>
        <v>1276</v>
      </c>
      <c r="M53" s="83">
        <f>M19</f>
        <v>2552</v>
      </c>
      <c r="N53" s="84" t="s">
        <v>116</v>
      </c>
      <c r="O53" s="85" t="s">
        <v>119</v>
      </c>
    </row>
    <row r="54" spans="2:15" ht="13" hidden="1" x14ac:dyDescent="0.3">
      <c r="B54" s="86"/>
      <c r="C54" s="164" t="s">
        <v>120</v>
      </c>
      <c r="D54" s="164"/>
      <c r="E54" s="164"/>
      <c r="F54" s="164"/>
      <c r="G54" s="164"/>
      <c r="H54" s="164"/>
      <c r="I54" s="164"/>
      <c r="J54" s="86"/>
      <c r="L54" s="36"/>
      <c r="M54" s="79"/>
      <c r="N54" s="38"/>
      <c r="O54" s="80"/>
    </row>
    <row r="55" spans="2:15" hidden="1" x14ac:dyDescent="0.25">
      <c r="C55" s="87">
        <v>2018</v>
      </c>
      <c r="E55" s="87">
        <v>2019</v>
      </c>
      <c r="G55" s="87">
        <v>2020</v>
      </c>
      <c r="I55" s="87" t="s">
        <v>121</v>
      </c>
    </row>
    <row r="56" spans="2:15" hidden="1" x14ac:dyDescent="0.25">
      <c r="B56" s="35" t="s">
        <v>122</v>
      </c>
      <c r="C56" s="88">
        <v>1092260</v>
      </c>
      <c r="E56" s="88">
        <v>1097388</v>
      </c>
      <c r="G56" s="88">
        <v>1097388</v>
      </c>
      <c r="I56" s="88">
        <f>+(C56+E56+G56)/3</f>
        <v>1095678.6666666667</v>
      </c>
      <c r="L56" s="89">
        <f>+C56+E56+G56+I56</f>
        <v>4382714.666666667</v>
      </c>
      <c r="M56" s="168" t="s">
        <v>123</v>
      </c>
      <c r="N56" s="168"/>
      <c r="O56" s="90" t="s">
        <v>117</v>
      </c>
    </row>
    <row r="57" spans="2:15" hidden="1" x14ac:dyDescent="0.25">
      <c r="B57" s="35" t="s">
        <v>124</v>
      </c>
      <c r="C57" s="91">
        <v>1092260</v>
      </c>
      <c r="E57" s="91">
        <v>1097388</v>
      </c>
      <c r="G57" s="91">
        <v>1097388</v>
      </c>
      <c r="I57" s="91">
        <f>+(C57+E57+G57)/3</f>
        <v>1095678.6666666667</v>
      </c>
      <c r="L57" s="92">
        <f>+C57+E57+G57+I57</f>
        <v>4382714.666666667</v>
      </c>
      <c r="M57" s="166" t="s">
        <v>123</v>
      </c>
      <c r="N57" s="166"/>
      <c r="O57" s="93" t="s">
        <v>117</v>
      </c>
    </row>
    <row r="58" spans="2:15" hidden="1" x14ac:dyDescent="0.25">
      <c r="C58" s="88">
        <f>SUM(C56:C57)</f>
        <v>2184520</v>
      </c>
      <c r="E58" s="88">
        <f>SUM(E56:E57)</f>
        <v>2194776</v>
      </c>
      <c r="G58" s="88">
        <f>SUM(G56:G57)</f>
        <v>2194776</v>
      </c>
      <c r="I58" s="88">
        <f>SUM(I56:I57)</f>
        <v>2191357.3333333335</v>
      </c>
      <c r="L58" s="65"/>
      <c r="O58" s="81"/>
    </row>
    <row r="59" spans="2:15" ht="13" hidden="1" x14ac:dyDescent="0.3">
      <c r="C59" s="164" t="s">
        <v>125</v>
      </c>
      <c r="D59" s="164"/>
      <c r="E59" s="164"/>
      <c r="F59" s="164"/>
      <c r="G59" s="164"/>
      <c r="H59" s="164"/>
      <c r="I59" s="164"/>
      <c r="L59" s="94" t="e">
        <f>+L62-L57</f>
        <v>#REF!</v>
      </c>
      <c r="M59" s="35" t="s">
        <v>118</v>
      </c>
      <c r="O59" s="95"/>
    </row>
    <row r="60" spans="2:15" hidden="1" x14ac:dyDescent="0.25">
      <c r="C60" s="87">
        <v>2021</v>
      </c>
      <c r="E60" s="87">
        <v>2022</v>
      </c>
      <c r="G60" s="96">
        <v>2023</v>
      </c>
      <c r="I60" s="87">
        <v>2024</v>
      </c>
      <c r="L60" s="65"/>
      <c r="O60" s="81"/>
    </row>
    <row r="61" spans="2:15" hidden="1" x14ac:dyDescent="0.25">
      <c r="B61" s="35" t="s">
        <v>122</v>
      </c>
      <c r="C61" s="88" t="e">
        <f>#REF!</f>
        <v>#REF!</v>
      </c>
      <c r="E61" s="88" t="e">
        <f>#REF!</f>
        <v>#REF!</v>
      </c>
      <c r="G61" s="88" t="e">
        <f>#REF!</f>
        <v>#REF!</v>
      </c>
      <c r="I61" s="88" t="e">
        <f>#REF!</f>
        <v>#REF!</v>
      </c>
      <c r="L61" s="97" t="e">
        <f t="shared" ref="L61:L62" si="13">+C61+E61+G61+I61</f>
        <v>#REF!</v>
      </c>
      <c r="M61" s="166" t="s">
        <v>123</v>
      </c>
      <c r="N61" s="166"/>
      <c r="O61" s="95" t="s">
        <v>119</v>
      </c>
    </row>
    <row r="62" spans="2:15" hidden="1" x14ac:dyDescent="0.25">
      <c r="B62" s="35" t="s">
        <v>124</v>
      </c>
      <c r="C62" s="91" t="e">
        <f>#REF!</f>
        <v>#REF!</v>
      </c>
      <c r="E62" s="91" t="e">
        <f>#REF!</f>
        <v>#REF!</v>
      </c>
      <c r="G62" s="91" t="e">
        <f>#REF!</f>
        <v>#REF!</v>
      </c>
      <c r="I62" s="91" t="e">
        <f>#REF!</f>
        <v>#REF!</v>
      </c>
      <c r="L62" s="92" t="e">
        <f t="shared" si="13"/>
        <v>#REF!</v>
      </c>
      <c r="M62" s="167" t="s">
        <v>123</v>
      </c>
      <c r="N62" s="167"/>
      <c r="O62" s="98" t="s">
        <v>126</v>
      </c>
    </row>
    <row r="63" spans="2:15" hidden="1" x14ac:dyDescent="0.25">
      <c r="C63" s="88" t="e">
        <f>SUM(C61:C62)</f>
        <v>#REF!</v>
      </c>
      <c r="E63" s="88" t="e">
        <f>SUM(E61:E62)</f>
        <v>#REF!</v>
      </c>
      <c r="G63" s="88" t="e">
        <f>SUM(G61:G62)</f>
        <v>#REF!</v>
      </c>
      <c r="I63" s="88" t="e">
        <f>SUM(I61:I62)</f>
        <v>#REF!</v>
      </c>
    </row>
    <row r="64" spans="2:15" hidden="1" x14ac:dyDescent="0.25"/>
    <row r="65" spans="3:9" x14ac:dyDescent="0.25">
      <c r="C65" s="88"/>
      <c r="E65" s="88"/>
      <c r="G65" s="88"/>
      <c r="I65" s="88"/>
    </row>
  </sheetData>
  <mergeCells count="11">
    <mergeCell ref="Q32:V32"/>
    <mergeCell ref="M57:N57"/>
    <mergeCell ref="C59:I59"/>
    <mergeCell ref="M61:N61"/>
    <mergeCell ref="M62:N62"/>
    <mergeCell ref="M56:N56"/>
    <mergeCell ref="C2:M2"/>
    <mergeCell ref="C4:M4"/>
    <mergeCell ref="B22:M22"/>
    <mergeCell ref="C34:M34"/>
    <mergeCell ref="C54:I5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5"/>
  <sheetViews>
    <sheetView topLeftCell="A32" workbookViewId="0">
      <selection activeCell="V46" sqref="V46"/>
    </sheetView>
  </sheetViews>
  <sheetFormatPr defaultColWidth="9.1796875" defaultRowHeight="13" x14ac:dyDescent="0.3"/>
  <cols>
    <col min="1" max="1" width="1.26953125" style="100" customWidth="1"/>
    <col min="2" max="8" width="5.1796875" style="101" customWidth="1"/>
    <col min="9" max="9" width="4" style="100" bestFit="1" customWidth="1"/>
    <col min="10" max="10" width="6.26953125" style="100" hidden="1" customWidth="1"/>
    <col min="11" max="11" width="2.81640625" style="100" customWidth="1"/>
    <col min="12" max="18" width="5.1796875" style="100" customWidth="1"/>
    <col min="19" max="19" width="6.1796875" style="100" customWidth="1"/>
    <col min="20" max="20" width="0" style="100" hidden="1" customWidth="1"/>
    <col min="21" max="21" width="9.1796875" style="100"/>
    <col min="22" max="22" width="10.453125" style="101" bestFit="1" customWidth="1"/>
    <col min="23" max="16384" width="9.1796875" style="100"/>
  </cols>
  <sheetData>
    <row r="1" spans="1:22" ht="33.5" x14ac:dyDescent="0.3">
      <c r="A1" s="99"/>
      <c r="B1" s="173">
        <v>2021</v>
      </c>
      <c r="C1" s="173"/>
      <c r="D1" s="173"/>
      <c r="E1" s="173"/>
      <c r="F1" s="173"/>
      <c r="G1" s="173"/>
      <c r="H1" s="173"/>
      <c r="I1" s="173"/>
      <c r="J1" s="173"/>
      <c r="K1" s="173"/>
      <c r="L1" s="173"/>
      <c r="M1" s="173"/>
      <c r="N1" s="173"/>
      <c r="O1" s="173"/>
      <c r="P1" s="173"/>
      <c r="Q1" s="173"/>
      <c r="R1" s="174"/>
    </row>
    <row r="2" spans="1:22" hidden="1" x14ac:dyDescent="0.3">
      <c r="A2" s="99"/>
      <c r="B2" s="102"/>
      <c r="C2" s="102"/>
      <c r="D2" s="102"/>
      <c r="E2" s="102"/>
      <c r="F2" s="102"/>
      <c r="G2" s="102"/>
      <c r="H2" s="102"/>
      <c r="I2" s="103"/>
      <c r="J2" s="103"/>
      <c r="K2" s="103"/>
      <c r="L2" s="103"/>
      <c r="M2" s="103"/>
      <c r="N2" s="103"/>
      <c r="O2" s="103"/>
      <c r="P2" s="103"/>
      <c r="Q2" s="103"/>
      <c r="R2" s="103"/>
    </row>
    <row r="3" spans="1:22" ht="14.5" x14ac:dyDescent="0.35">
      <c r="A3" s="99"/>
      <c r="B3" s="102"/>
      <c r="C3" s="102"/>
      <c r="D3" s="102"/>
      <c r="E3" s="102"/>
      <c r="F3" s="102"/>
      <c r="G3" s="102"/>
      <c r="H3" s="102"/>
      <c r="I3" s="103"/>
      <c r="J3" s="102" t="s">
        <v>127</v>
      </c>
      <c r="K3" s="103"/>
      <c r="L3" s="103"/>
      <c r="M3" s="103"/>
      <c r="N3" s="103"/>
      <c r="O3" s="103"/>
      <c r="P3" s="103"/>
      <c r="Q3" s="103"/>
      <c r="R3" s="33" t="s">
        <v>162</v>
      </c>
      <c r="S3" s="104"/>
      <c r="V3" s="101" t="s">
        <v>163</v>
      </c>
    </row>
    <row r="4" spans="1:22" x14ac:dyDescent="0.3">
      <c r="A4" s="99"/>
      <c r="B4" s="172" t="s">
        <v>164</v>
      </c>
      <c r="C4" s="172"/>
      <c r="D4" s="172"/>
      <c r="E4" s="172"/>
      <c r="F4" s="172"/>
      <c r="G4" s="172"/>
      <c r="H4" s="172"/>
      <c r="I4" s="99"/>
      <c r="J4" s="99"/>
      <c r="K4" s="105"/>
      <c r="L4" s="172" t="s">
        <v>166</v>
      </c>
      <c r="M4" s="172"/>
      <c r="N4" s="172"/>
      <c r="O4" s="172"/>
      <c r="P4" s="172"/>
      <c r="Q4" s="172"/>
      <c r="R4" s="172"/>
    </row>
    <row r="5" spans="1:22" x14ac:dyDescent="0.3">
      <c r="A5" s="99"/>
      <c r="B5" s="106" t="s">
        <v>128</v>
      </c>
      <c r="C5" s="106" t="s">
        <v>129</v>
      </c>
      <c r="D5" s="106" t="s">
        <v>176</v>
      </c>
      <c r="E5" s="106" t="s">
        <v>129</v>
      </c>
      <c r="F5" s="106" t="s">
        <v>177</v>
      </c>
      <c r="G5" s="106" t="s">
        <v>178</v>
      </c>
      <c r="H5" s="106" t="s">
        <v>130</v>
      </c>
      <c r="I5" s="99"/>
      <c r="J5" s="99"/>
      <c r="K5" s="107"/>
      <c r="L5" s="106" t="s">
        <v>128</v>
      </c>
      <c r="M5" s="106" t="s">
        <v>129</v>
      </c>
      <c r="N5" s="106" t="s">
        <v>176</v>
      </c>
      <c r="O5" s="106" t="s">
        <v>129</v>
      </c>
      <c r="P5" s="106" t="s">
        <v>177</v>
      </c>
      <c r="Q5" s="106" t="s">
        <v>178</v>
      </c>
      <c r="R5" s="106" t="s">
        <v>130</v>
      </c>
      <c r="S5" s="99"/>
    </row>
    <row r="6" spans="1:22" x14ac:dyDescent="0.3">
      <c r="A6" s="99"/>
      <c r="B6" s="169"/>
      <c r="C6" s="170"/>
      <c r="D6" s="170"/>
      <c r="E6" s="171"/>
      <c r="F6" s="108">
        <v>1</v>
      </c>
      <c r="G6" s="109">
        <v>2</v>
      </c>
      <c r="H6" s="109">
        <v>3</v>
      </c>
      <c r="I6" s="99"/>
      <c r="J6" s="99"/>
      <c r="K6" s="99"/>
      <c r="L6" s="110">
        <v>1</v>
      </c>
      <c r="M6" s="108">
        <v>2</v>
      </c>
      <c r="N6" s="108">
        <v>3</v>
      </c>
      <c r="O6" s="108">
        <v>4</v>
      </c>
      <c r="P6" s="108">
        <v>5</v>
      </c>
      <c r="Q6" s="109">
        <v>6</v>
      </c>
      <c r="R6" s="109">
        <v>7</v>
      </c>
      <c r="T6" s="99">
        <v>9</v>
      </c>
    </row>
    <row r="7" spans="1:22" x14ac:dyDescent="0.3">
      <c r="A7" s="99"/>
      <c r="B7" s="110">
        <v>4</v>
      </c>
      <c r="C7" s="108">
        <v>5</v>
      </c>
      <c r="D7" s="108">
        <v>6</v>
      </c>
      <c r="E7" s="108">
        <v>7</v>
      </c>
      <c r="F7" s="108">
        <v>8</v>
      </c>
      <c r="G7" s="109">
        <v>9</v>
      </c>
      <c r="H7" s="111">
        <v>10</v>
      </c>
      <c r="I7" s="99"/>
      <c r="J7" s="99"/>
      <c r="K7" s="99"/>
      <c r="L7" s="110">
        <v>8</v>
      </c>
      <c r="M7" s="108">
        <v>9</v>
      </c>
      <c r="N7" s="108">
        <v>10</v>
      </c>
      <c r="O7" s="108">
        <v>11</v>
      </c>
      <c r="P7" s="108">
        <v>12</v>
      </c>
      <c r="Q7" s="109">
        <v>13</v>
      </c>
      <c r="R7" s="111">
        <v>14</v>
      </c>
      <c r="T7" s="99">
        <v>9</v>
      </c>
    </row>
    <row r="8" spans="1:22" x14ac:dyDescent="0.3">
      <c r="A8" s="99"/>
      <c r="B8" s="110">
        <v>11</v>
      </c>
      <c r="C8" s="108">
        <v>12</v>
      </c>
      <c r="D8" s="108">
        <v>13</v>
      </c>
      <c r="E8" s="108">
        <v>14</v>
      </c>
      <c r="F8" s="108">
        <v>15</v>
      </c>
      <c r="G8" s="109">
        <v>16</v>
      </c>
      <c r="H8" s="111">
        <v>17</v>
      </c>
      <c r="J8" s="99">
        <v>9</v>
      </c>
      <c r="K8" s="99"/>
      <c r="L8" s="110">
        <v>15</v>
      </c>
      <c r="M8" s="108">
        <v>16</v>
      </c>
      <c r="N8" s="108">
        <v>17</v>
      </c>
      <c r="O8" s="108">
        <v>18</v>
      </c>
      <c r="P8" s="108">
        <v>19</v>
      </c>
      <c r="Q8" s="109">
        <v>20</v>
      </c>
      <c r="R8" s="111">
        <v>21</v>
      </c>
      <c r="T8" s="99">
        <v>9</v>
      </c>
    </row>
    <row r="9" spans="1:22" x14ac:dyDescent="0.3">
      <c r="A9" s="99"/>
      <c r="B9" s="110">
        <v>18</v>
      </c>
      <c r="C9" s="108">
        <v>19</v>
      </c>
      <c r="D9" s="108">
        <v>20</v>
      </c>
      <c r="E9" s="108">
        <v>21</v>
      </c>
      <c r="F9" s="108">
        <v>22</v>
      </c>
      <c r="G9" s="109">
        <v>23</v>
      </c>
      <c r="H9" s="111">
        <v>24</v>
      </c>
      <c r="J9" s="99">
        <v>9</v>
      </c>
      <c r="K9" s="99"/>
      <c r="L9" s="110">
        <v>22</v>
      </c>
      <c r="M9" s="108">
        <v>23</v>
      </c>
      <c r="N9" s="108">
        <v>24</v>
      </c>
      <c r="O9" s="108">
        <v>25</v>
      </c>
      <c r="P9" s="108">
        <v>26</v>
      </c>
      <c r="Q9" s="109">
        <v>27</v>
      </c>
      <c r="R9" s="111">
        <v>28</v>
      </c>
      <c r="S9" s="99"/>
      <c r="T9" s="112"/>
    </row>
    <row r="10" spans="1:22" x14ac:dyDescent="0.3">
      <c r="A10" s="99"/>
      <c r="B10" s="110">
        <v>25</v>
      </c>
      <c r="C10" s="108">
        <v>26</v>
      </c>
      <c r="D10" s="108">
        <v>27</v>
      </c>
      <c r="E10" s="108">
        <v>28</v>
      </c>
      <c r="F10" s="108">
        <v>29</v>
      </c>
      <c r="G10" s="113">
        <v>30</v>
      </c>
      <c r="H10" s="113">
        <v>31</v>
      </c>
      <c r="J10" s="99">
        <v>9</v>
      </c>
      <c r="K10" s="99"/>
      <c r="L10" s="114"/>
      <c r="M10" s="114"/>
      <c r="N10" s="114"/>
      <c r="O10" s="114"/>
      <c r="P10" s="114"/>
      <c r="Q10" s="114"/>
      <c r="R10" s="114"/>
      <c r="S10" s="99"/>
      <c r="T10" s="114"/>
    </row>
    <row r="11" spans="1:22" s="117" customFormat="1" x14ac:dyDescent="0.35">
      <c r="A11" s="105"/>
      <c r="B11" s="115">
        <v>0</v>
      </c>
      <c r="C11" s="115">
        <v>0</v>
      </c>
      <c r="D11" s="115">
        <v>0</v>
      </c>
      <c r="E11" s="115">
        <v>0</v>
      </c>
      <c r="F11" s="115">
        <v>0</v>
      </c>
      <c r="G11" s="116"/>
      <c r="H11" s="116"/>
      <c r="I11" s="115">
        <f>SUM(B11:H11)</f>
        <v>0</v>
      </c>
      <c r="J11" s="105"/>
      <c r="K11" s="105"/>
      <c r="L11" s="115">
        <v>0</v>
      </c>
      <c r="M11" s="115">
        <v>0</v>
      </c>
      <c r="N11" s="115">
        <v>0</v>
      </c>
      <c r="O11" s="115">
        <v>0</v>
      </c>
      <c r="P11" s="115">
        <v>0</v>
      </c>
      <c r="Q11" s="116"/>
      <c r="R11" s="116"/>
      <c r="S11" s="115">
        <f>SUM(L11:R11)</f>
        <v>0</v>
      </c>
      <c r="V11" s="118"/>
    </row>
    <row r="12" spans="1:22" x14ac:dyDescent="0.3">
      <c r="A12" s="99"/>
      <c r="B12" s="172" t="s">
        <v>165</v>
      </c>
      <c r="C12" s="172"/>
      <c r="D12" s="172"/>
      <c r="E12" s="172"/>
      <c r="F12" s="172"/>
      <c r="G12" s="172"/>
      <c r="H12" s="172"/>
      <c r="I12" s="99"/>
      <c r="J12" s="99"/>
      <c r="K12" s="105"/>
      <c r="L12" s="172" t="s">
        <v>167</v>
      </c>
      <c r="M12" s="172"/>
      <c r="N12" s="172"/>
      <c r="O12" s="172"/>
      <c r="P12" s="172"/>
      <c r="Q12" s="172"/>
      <c r="R12" s="172"/>
      <c r="S12" s="99"/>
    </row>
    <row r="13" spans="1:22" x14ac:dyDescent="0.3">
      <c r="A13" s="99"/>
      <c r="B13" s="106" t="s">
        <v>128</v>
      </c>
      <c r="C13" s="106" t="s">
        <v>129</v>
      </c>
      <c r="D13" s="106" t="s">
        <v>176</v>
      </c>
      <c r="E13" s="106" t="s">
        <v>129</v>
      </c>
      <c r="F13" s="106" t="s">
        <v>177</v>
      </c>
      <c r="G13" s="106" t="s">
        <v>178</v>
      </c>
      <c r="H13" s="106" t="s">
        <v>130</v>
      </c>
      <c r="I13" s="99"/>
      <c r="J13" s="99"/>
      <c r="K13" s="105"/>
      <c r="L13" s="106" t="s">
        <v>128</v>
      </c>
      <c r="M13" s="106" t="s">
        <v>129</v>
      </c>
      <c r="N13" s="106" t="s">
        <v>176</v>
      </c>
      <c r="O13" s="106" t="s">
        <v>129</v>
      </c>
      <c r="P13" s="106" t="s">
        <v>177</v>
      </c>
      <c r="Q13" s="106" t="s">
        <v>178</v>
      </c>
      <c r="R13" s="106" t="s">
        <v>130</v>
      </c>
      <c r="S13" s="99"/>
    </row>
    <row r="14" spans="1:22" x14ac:dyDescent="0.3">
      <c r="A14" s="99"/>
      <c r="B14" s="108">
        <v>1</v>
      </c>
      <c r="C14" s="108">
        <v>2</v>
      </c>
      <c r="D14" s="108">
        <v>3</v>
      </c>
      <c r="E14" s="108">
        <v>4</v>
      </c>
      <c r="F14" s="108">
        <v>5</v>
      </c>
      <c r="G14" s="109">
        <v>6</v>
      </c>
      <c r="H14" s="109">
        <v>7</v>
      </c>
      <c r="I14" s="99"/>
      <c r="J14" s="99"/>
      <c r="K14" s="99"/>
      <c r="L14" s="169"/>
      <c r="M14" s="170"/>
      <c r="N14" s="171"/>
      <c r="O14" s="108">
        <v>1</v>
      </c>
      <c r="P14" s="108">
        <v>2</v>
      </c>
      <c r="Q14" s="119">
        <v>3</v>
      </c>
      <c r="R14" s="111">
        <v>4</v>
      </c>
      <c r="T14" s="99">
        <v>1</v>
      </c>
    </row>
    <row r="15" spans="1:22" x14ac:dyDescent="0.3">
      <c r="A15" s="99"/>
      <c r="B15" s="110">
        <v>8</v>
      </c>
      <c r="C15" s="108">
        <v>9</v>
      </c>
      <c r="D15" s="108">
        <v>10</v>
      </c>
      <c r="E15" s="108">
        <v>11</v>
      </c>
      <c r="F15" s="108">
        <v>12</v>
      </c>
      <c r="G15" s="109">
        <v>13</v>
      </c>
      <c r="H15" s="111">
        <v>14</v>
      </c>
      <c r="J15" s="99">
        <v>9</v>
      </c>
      <c r="K15" s="99"/>
      <c r="L15" s="110">
        <v>5</v>
      </c>
      <c r="M15" s="108">
        <v>6</v>
      </c>
      <c r="N15" s="108">
        <v>7</v>
      </c>
      <c r="O15" s="108">
        <v>8</v>
      </c>
      <c r="P15" s="108">
        <v>9</v>
      </c>
      <c r="Q15" s="109">
        <v>10</v>
      </c>
      <c r="R15" s="111">
        <v>11</v>
      </c>
      <c r="T15" s="99">
        <v>7</v>
      </c>
    </row>
    <row r="16" spans="1:22" x14ac:dyDescent="0.3">
      <c r="A16" s="99"/>
      <c r="B16" s="110">
        <v>15</v>
      </c>
      <c r="C16" s="108">
        <v>16</v>
      </c>
      <c r="D16" s="108">
        <v>17</v>
      </c>
      <c r="E16" s="108">
        <v>18</v>
      </c>
      <c r="F16" s="108">
        <v>19</v>
      </c>
      <c r="G16" s="109">
        <v>20</v>
      </c>
      <c r="H16" s="111">
        <v>21</v>
      </c>
      <c r="J16" s="99">
        <v>9</v>
      </c>
      <c r="K16" s="99"/>
      <c r="L16" s="110">
        <v>12</v>
      </c>
      <c r="M16" s="108">
        <v>13</v>
      </c>
      <c r="N16" s="108">
        <v>14</v>
      </c>
      <c r="O16" s="108">
        <v>15</v>
      </c>
      <c r="P16" s="108">
        <v>16</v>
      </c>
      <c r="Q16" s="109">
        <v>17</v>
      </c>
      <c r="R16" s="111">
        <v>18</v>
      </c>
      <c r="T16" s="99">
        <v>9</v>
      </c>
    </row>
    <row r="17" spans="1:20" x14ac:dyDescent="0.3">
      <c r="A17" s="99"/>
      <c r="B17" s="110">
        <v>22</v>
      </c>
      <c r="C17" s="108">
        <v>23</v>
      </c>
      <c r="D17" s="108">
        <v>24</v>
      </c>
      <c r="E17" s="108">
        <v>25</v>
      </c>
      <c r="F17" s="108">
        <v>26</v>
      </c>
      <c r="G17" s="109">
        <v>27</v>
      </c>
      <c r="H17" s="111">
        <v>28</v>
      </c>
      <c r="J17" s="99">
        <v>9</v>
      </c>
      <c r="K17" s="99"/>
      <c r="L17" s="110">
        <v>19</v>
      </c>
      <c r="M17" s="108">
        <v>20</v>
      </c>
      <c r="N17" s="108">
        <v>21</v>
      </c>
      <c r="O17" s="108">
        <v>22</v>
      </c>
      <c r="P17" s="108">
        <v>23</v>
      </c>
      <c r="Q17" s="109">
        <v>24</v>
      </c>
      <c r="R17" s="111">
        <v>25</v>
      </c>
      <c r="T17" s="99">
        <v>9</v>
      </c>
    </row>
    <row r="18" spans="1:20" x14ac:dyDescent="0.3">
      <c r="A18" s="99"/>
      <c r="B18" s="110">
        <v>29</v>
      </c>
      <c r="C18" s="108">
        <v>30</v>
      </c>
      <c r="D18" s="108">
        <v>31</v>
      </c>
      <c r="E18" s="169"/>
      <c r="F18" s="170"/>
      <c r="G18" s="170"/>
      <c r="H18" s="171"/>
      <c r="J18" s="99">
        <v>6</v>
      </c>
      <c r="K18" s="99"/>
      <c r="L18" s="110">
        <v>26</v>
      </c>
      <c r="M18" s="108">
        <v>27</v>
      </c>
      <c r="N18" s="108">
        <v>28</v>
      </c>
      <c r="O18" s="108">
        <v>29</v>
      </c>
      <c r="P18" s="108">
        <v>30</v>
      </c>
      <c r="Q18" s="169"/>
      <c r="R18" s="171"/>
      <c r="T18" s="99">
        <v>9</v>
      </c>
    </row>
    <row r="19" spans="1:20" x14ac:dyDescent="0.3">
      <c r="A19" s="99"/>
      <c r="B19" s="115">
        <v>0</v>
      </c>
      <c r="C19" s="115">
        <v>0</v>
      </c>
      <c r="D19" s="115">
        <v>0</v>
      </c>
      <c r="E19" s="115">
        <v>0</v>
      </c>
      <c r="F19" s="115">
        <v>0</v>
      </c>
      <c r="G19" s="102"/>
      <c r="H19" s="102"/>
      <c r="I19" s="115">
        <f>SUM(B19:H19)</f>
        <v>0</v>
      </c>
      <c r="J19" s="99"/>
      <c r="K19" s="99"/>
      <c r="L19" s="115">
        <v>0</v>
      </c>
      <c r="M19" s="115">
        <v>0</v>
      </c>
      <c r="N19" s="115">
        <v>0</v>
      </c>
      <c r="O19" s="115">
        <v>0</v>
      </c>
      <c r="P19" s="115">
        <v>0</v>
      </c>
      <c r="Q19" s="103"/>
      <c r="R19" s="103"/>
      <c r="S19" s="115">
        <f>SUM(L19:R19)</f>
        <v>0</v>
      </c>
    </row>
    <row r="20" spans="1:20" x14ac:dyDescent="0.3">
      <c r="A20" s="99"/>
      <c r="B20" s="172" t="s">
        <v>169</v>
      </c>
      <c r="C20" s="172"/>
      <c r="D20" s="172"/>
      <c r="E20" s="172"/>
      <c r="F20" s="172"/>
      <c r="G20" s="172"/>
      <c r="H20" s="172"/>
      <c r="I20" s="99"/>
      <c r="J20" s="99"/>
      <c r="K20" s="105"/>
      <c r="L20" s="172" t="s">
        <v>168</v>
      </c>
      <c r="M20" s="172"/>
      <c r="N20" s="172"/>
      <c r="O20" s="172"/>
      <c r="P20" s="172"/>
      <c r="Q20" s="172"/>
      <c r="R20" s="172"/>
      <c r="S20" s="99"/>
    </row>
    <row r="21" spans="1:20" x14ac:dyDescent="0.3">
      <c r="A21" s="99"/>
      <c r="B21" s="106" t="s">
        <v>128</v>
      </c>
      <c r="C21" s="106" t="s">
        <v>129</v>
      </c>
      <c r="D21" s="106" t="s">
        <v>176</v>
      </c>
      <c r="E21" s="106" t="s">
        <v>129</v>
      </c>
      <c r="F21" s="106" t="s">
        <v>177</v>
      </c>
      <c r="G21" s="106" t="s">
        <v>178</v>
      </c>
      <c r="H21" s="106" t="s">
        <v>130</v>
      </c>
      <c r="I21" s="99"/>
      <c r="J21" s="99"/>
      <c r="K21" s="105"/>
      <c r="L21" s="106" t="s">
        <v>128</v>
      </c>
      <c r="M21" s="106" t="s">
        <v>129</v>
      </c>
      <c r="N21" s="106" t="s">
        <v>176</v>
      </c>
      <c r="O21" s="106" t="s">
        <v>129</v>
      </c>
      <c r="P21" s="106" t="s">
        <v>177</v>
      </c>
      <c r="Q21" s="106" t="s">
        <v>178</v>
      </c>
      <c r="R21" s="106" t="s">
        <v>130</v>
      </c>
      <c r="S21" s="99"/>
    </row>
    <row r="22" spans="1:20" x14ac:dyDescent="0.3">
      <c r="A22" s="99"/>
      <c r="B22" s="169"/>
      <c r="C22" s="170"/>
      <c r="D22" s="170"/>
      <c r="E22" s="170"/>
      <c r="F22" s="171"/>
      <c r="G22" s="108">
        <v>1</v>
      </c>
      <c r="H22" s="109">
        <v>2</v>
      </c>
      <c r="I22" s="99"/>
      <c r="J22" s="99"/>
      <c r="K22" s="99"/>
      <c r="L22" s="120"/>
      <c r="M22" s="110">
        <v>1</v>
      </c>
      <c r="N22" s="108">
        <v>2</v>
      </c>
      <c r="O22" s="108">
        <v>3</v>
      </c>
      <c r="P22" s="108">
        <v>4</v>
      </c>
      <c r="Q22" s="119">
        <v>5</v>
      </c>
      <c r="R22" s="111">
        <v>6</v>
      </c>
      <c r="T22" s="99">
        <v>7</v>
      </c>
    </row>
    <row r="23" spans="1:20" x14ac:dyDescent="0.3">
      <c r="A23" s="99"/>
      <c r="B23" s="110">
        <v>3</v>
      </c>
      <c r="C23" s="108">
        <v>4</v>
      </c>
      <c r="D23" s="108">
        <v>5</v>
      </c>
      <c r="E23" s="108">
        <v>6</v>
      </c>
      <c r="F23" s="108">
        <v>7</v>
      </c>
      <c r="G23" s="109">
        <v>8</v>
      </c>
      <c r="H23" s="111">
        <v>9</v>
      </c>
      <c r="J23" s="99">
        <v>9</v>
      </c>
      <c r="K23" s="99"/>
      <c r="L23" s="110">
        <v>7</v>
      </c>
      <c r="M23" s="110">
        <v>8</v>
      </c>
      <c r="N23" s="108">
        <v>9</v>
      </c>
      <c r="O23" s="108">
        <v>10</v>
      </c>
      <c r="P23" s="108">
        <v>11</v>
      </c>
      <c r="Q23" s="109">
        <v>12</v>
      </c>
      <c r="R23" s="111">
        <v>13</v>
      </c>
      <c r="T23" s="99">
        <v>9</v>
      </c>
    </row>
    <row r="24" spans="1:20" x14ac:dyDescent="0.3">
      <c r="A24" s="99"/>
      <c r="B24" s="110">
        <v>10</v>
      </c>
      <c r="C24" s="108">
        <v>11</v>
      </c>
      <c r="D24" s="108">
        <v>12</v>
      </c>
      <c r="E24" s="108">
        <v>13</v>
      </c>
      <c r="F24" s="108">
        <v>14</v>
      </c>
      <c r="G24" s="109">
        <v>15</v>
      </c>
      <c r="H24" s="111">
        <v>16</v>
      </c>
      <c r="J24" s="99">
        <v>5</v>
      </c>
      <c r="K24" s="99"/>
      <c r="L24" s="110">
        <v>14</v>
      </c>
      <c r="M24" s="110">
        <v>15</v>
      </c>
      <c r="N24" s="108">
        <v>16</v>
      </c>
      <c r="O24" s="108">
        <v>17</v>
      </c>
      <c r="P24" s="108">
        <v>18</v>
      </c>
      <c r="Q24" s="109">
        <v>19</v>
      </c>
      <c r="R24" s="111">
        <v>20</v>
      </c>
      <c r="T24" s="99">
        <v>9</v>
      </c>
    </row>
    <row r="25" spans="1:20" x14ac:dyDescent="0.3">
      <c r="A25" s="99"/>
      <c r="B25" s="110">
        <v>17</v>
      </c>
      <c r="C25" s="108">
        <v>18</v>
      </c>
      <c r="D25" s="108">
        <v>19</v>
      </c>
      <c r="E25" s="108">
        <v>20</v>
      </c>
      <c r="F25" s="108">
        <v>21</v>
      </c>
      <c r="G25" s="109">
        <v>22</v>
      </c>
      <c r="H25" s="111">
        <v>23</v>
      </c>
      <c r="J25" s="99">
        <v>9</v>
      </c>
      <c r="K25" s="99"/>
      <c r="L25" s="110">
        <v>21</v>
      </c>
      <c r="M25" s="110">
        <v>22</v>
      </c>
      <c r="N25" s="108">
        <v>23</v>
      </c>
      <c r="O25" s="108">
        <v>24</v>
      </c>
      <c r="P25" s="108">
        <v>25</v>
      </c>
      <c r="Q25" s="109">
        <v>26</v>
      </c>
      <c r="R25" s="111">
        <v>27</v>
      </c>
      <c r="T25" s="99">
        <v>5</v>
      </c>
    </row>
    <row r="26" spans="1:20" x14ac:dyDescent="0.3">
      <c r="A26" s="99"/>
      <c r="B26" s="110">
        <v>24</v>
      </c>
      <c r="C26" s="108">
        <v>25</v>
      </c>
      <c r="D26" s="108">
        <v>26</v>
      </c>
      <c r="E26" s="108">
        <v>27</v>
      </c>
      <c r="F26" s="108">
        <v>28</v>
      </c>
      <c r="G26" s="113">
        <v>29</v>
      </c>
      <c r="H26" s="113">
        <v>30</v>
      </c>
      <c r="J26" s="99">
        <v>9</v>
      </c>
      <c r="K26" s="99"/>
      <c r="L26" s="110">
        <v>28</v>
      </c>
      <c r="M26" s="110">
        <v>29</v>
      </c>
      <c r="N26" s="110">
        <v>30</v>
      </c>
      <c r="O26" s="169"/>
      <c r="P26" s="170"/>
      <c r="Q26" s="170"/>
      <c r="R26" s="171"/>
      <c r="T26" s="99">
        <v>6</v>
      </c>
    </row>
    <row r="27" spans="1:20" x14ac:dyDescent="0.3">
      <c r="A27" s="99"/>
      <c r="B27" s="108">
        <v>31</v>
      </c>
      <c r="C27" s="169"/>
      <c r="D27" s="170"/>
      <c r="E27" s="170"/>
      <c r="F27" s="170"/>
      <c r="G27" s="170"/>
      <c r="H27" s="171"/>
      <c r="J27" s="99">
        <v>2</v>
      </c>
      <c r="K27" s="99"/>
      <c r="L27" s="121"/>
      <c r="M27" s="122"/>
      <c r="N27" s="123"/>
      <c r="O27" s="123"/>
      <c r="P27" s="123"/>
      <c r="Q27" s="124"/>
      <c r="R27" s="124"/>
      <c r="S27" s="99"/>
      <c r="T27" s="112"/>
    </row>
    <row r="28" spans="1:20" x14ac:dyDescent="0.3">
      <c r="A28" s="99"/>
      <c r="B28" s="115">
        <v>0</v>
      </c>
      <c r="C28" s="115">
        <v>0</v>
      </c>
      <c r="D28" s="115">
        <v>0</v>
      </c>
      <c r="E28" s="115">
        <v>0</v>
      </c>
      <c r="F28" s="115">
        <v>0</v>
      </c>
      <c r="G28" s="102"/>
      <c r="H28" s="102"/>
      <c r="I28" s="115">
        <f>SUM(B28:H28)</f>
        <v>0</v>
      </c>
      <c r="J28" s="99"/>
      <c r="K28" s="99"/>
      <c r="L28" s="115">
        <v>0</v>
      </c>
      <c r="M28" s="115">
        <v>0</v>
      </c>
      <c r="N28" s="115">
        <v>0</v>
      </c>
      <c r="O28" s="115">
        <v>0</v>
      </c>
      <c r="P28" s="115">
        <v>0</v>
      </c>
      <c r="Q28" s="103"/>
      <c r="R28" s="103"/>
      <c r="S28" s="115">
        <f>SUM(L28:R28)</f>
        <v>0</v>
      </c>
    </row>
    <row r="29" spans="1:20" x14ac:dyDescent="0.3">
      <c r="A29" s="99"/>
      <c r="B29" s="172" t="s">
        <v>170</v>
      </c>
      <c r="C29" s="172"/>
      <c r="D29" s="172"/>
      <c r="E29" s="172"/>
      <c r="F29" s="172"/>
      <c r="G29" s="172"/>
      <c r="H29" s="172"/>
      <c r="I29" s="99"/>
      <c r="J29" s="99"/>
      <c r="K29" s="105"/>
      <c r="L29" s="172" t="s">
        <v>171</v>
      </c>
      <c r="M29" s="172"/>
      <c r="N29" s="172"/>
      <c r="O29" s="172"/>
      <c r="P29" s="172"/>
      <c r="Q29" s="172"/>
      <c r="R29" s="172"/>
      <c r="S29" s="99"/>
    </row>
    <row r="30" spans="1:20" x14ac:dyDescent="0.3">
      <c r="A30" s="99"/>
      <c r="B30" s="106" t="s">
        <v>128</v>
      </c>
      <c r="C30" s="106" t="s">
        <v>129</v>
      </c>
      <c r="D30" s="106" t="s">
        <v>176</v>
      </c>
      <c r="E30" s="106" t="s">
        <v>129</v>
      </c>
      <c r="F30" s="106" t="s">
        <v>177</v>
      </c>
      <c r="G30" s="106" t="s">
        <v>178</v>
      </c>
      <c r="H30" s="106" t="s">
        <v>130</v>
      </c>
      <c r="I30" s="99"/>
      <c r="J30" s="99"/>
      <c r="K30" s="105"/>
      <c r="L30" s="106" t="s">
        <v>128</v>
      </c>
      <c r="M30" s="106" t="s">
        <v>129</v>
      </c>
      <c r="N30" s="106" t="s">
        <v>176</v>
      </c>
      <c r="O30" s="106" t="s">
        <v>129</v>
      </c>
      <c r="P30" s="106" t="s">
        <v>177</v>
      </c>
      <c r="Q30" s="106" t="s">
        <v>178</v>
      </c>
      <c r="R30" s="106" t="s">
        <v>130</v>
      </c>
      <c r="S30" s="99"/>
    </row>
    <row r="31" spans="1:20" x14ac:dyDescent="0.3">
      <c r="A31" s="99"/>
      <c r="B31" s="169"/>
      <c r="C31" s="170"/>
      <c r="D31" s="171"/>
      <c r="E31" s="108">
        <v>1</v>
      </c>
      <c r="F31" s="108">
        <v>2</v>
      </c>
      <c r="G31" s="108">
        <v>3</v>
      </c>
      <c r="H31" s="111">
        <v>4</v>
      </c>
      <c r="J31" s="99">
        <v>3</v>
      </c>
      <c r="K31" s="99"/>
      <c r="L31" s="169"/>
      <c r="M31" s="170"/>
      <c r="N31" s="170"/>
      <c r="O31" s="170"/>
      <c r="P31" s="170"/>
      <c r="Q31" s="171"/>
      <c r="R31" s="109">
        <v>1</v>
      </c>
      <c r="T31" s="99"/>
    </row>
    <row r="32" spans="1:20" x14ac:dyDescent="0.3">
      <c r="A32" s="99"/>
      <c r="B32" s="110">
        <v>5</v>
      </c>
      <c r="C32" s="110">
        <v>6</v>
      </c>
      <c r="D32" s="108">
        <v>7</v>
      </c>
      <c r="E32" s="108">
        <v>8</v>
      </c>
      <c r="F32" s="108">
        <v>9</v>
      </c>
      <c r="G32" s="110">
        <v>10</v>
      </c>
      <c r="H32" s="111">
        <v>11</v>
      </c>
      <c r="J32" s="99">
        <v>9</v>
      </c>
      <c r="K32" s="99"/>
      <c r="L32" s="110">
        <v>2</v>
      </c>
      <c r="M32" s="108">
        <v>3</v>
      </c>
      <c r="N32" s="108">
        <v>4</v>
      </c>
      <c r="O32" s="108">
        <v>5</v>
      </c>
      <c r="P32" s="110">
        <v>6</v>
      </c>
      <c r="Q32" s="108">
        <v>7</v>
      </c>
      <c r="R32" s="111">
        <v>8</v>
      </c>
      <c r="T32" s="99">
        <v>10</v>
      </c>
    </row>
    <row r="33" spans="1:22" x14ac:dyDescent="0.3">
      <c r="A33" s="99"/>
      <c r="B33" s="110">
        <v>12</v>
      </c>
      <c r="C33" s="110">
        <v>13</v>
      </c>
      <c r="D33" s="108">
        <v>14</v>
      </c>
      <c r="E33" s="108">
        <v>15</v>
      </c>
      <c r="F33" s="108">
        <v>16</v>
      </c>
      <c r="G33" s="110">
        <v>17</v>
      </c>
      <c r="H33" s="111">
        <v>18</v>
      </c>
      <c r="J33" s="99">
        <v>9</v>
      </c>
      <c r="K33" s="99"/>
      <c r="L33" s="110">
        <v>9</v>
      </c>
      <c r="M33" s="108">
        <v>10</v>
      </c>
      <c r="N33" s="108">
        <v>11</v>
      </c>
      <c r="O33" s="108">
        <v>12</v>
      </c>
      <c r="P33" s="108">
        <v>13</v>
      </c>
      <c r="Q33" s="109">
        <v>14</v>
      </c>
      <c r="R33" s="111">
        <v>15</v>
      </c>
      <c r="T33" s="99"/>
    </row>
    <row r="34" spans="1:22" x14ac:dyDescent="0.3">
      <c r="A34" s="99"/>
      <c r="B34" s="110">
        <v>19</v>
      </c>
      <c r="C34" s="110">
        <v>20</v>
      </c>
      <c r="D34" s="108">
        <v>21</v>
      </c>
      <c r="E34" s="108">
        <v>22</v>
      </c>
      <c r="F34" s="108">
        <v>23</v>
      </c>
      <c r="G34" s="110">
        <v>24</v>
      </c>
      <c r="H34" s="111">
        <v>25</v>
      </c>
      <c r="J34" s="99">
        <v>9</v>
      </c>
      <c r="K34" s="99"/>
      <c r="L34" s="110">
        <v>16</v>
      </c>
      <c r="M34" s="108">
        <v>17</v>
      </c>
      <c r="N34" s="108">
        <v>18</v>
      </c>
      <c r="O34" s="108">
        <v>19</v>
      </c>
      <c r="P34" s="108">
        <v>20</v>
      </c>
      <c r="Q34" s="109">
        <v>21</v>
      </c>
      <c r="R34" s="111">
        <v>22</v>
      </c>
      <c r="T34" s="99"/>
    </row>
    <row r="35" spans="1:22" x14ac:dyDescent="0.3">
      <c r="A35" s="99"/>
      <c r="B35" s="110">
        <v>26</v>
      </c>
      <c r="C35" s="110">
        <v>27</v>
      </c>
      <c r="D35" s="108">
        <v>28</v>
      </c>
      <c r="E35" s="108">
        <v>29</v>
      </c>
      <c r="F35" s="108">
        <v>30</v>
      </c>
      <c r="G35" s="110">
        <v>31</v>
      </c>
      <c r="H35" s="120"/>
      <c r="J35" s="99">
        <v>9</v>
      </c>
      <c r="K35" s="99"/>
      <c r="L35" s="110">
        <v>23</v>
      </c>
      <c r="M35" s="108">
        <v>24</v>
      </c>
      <c r="N35" s="108">
        <v>25</v>
      </c>
      <c r="O35" s="110">
        <v>26</v>
      </c>
      <c r="P35" s="110">
        <v>27</v>
      </c>
      <c r="Q35" s="109">
        <v>28</v>
      </c>
      <c r="R35" s="111">
        <v>29</v>
      </c>
      <c r="T35" s="99"/>
    </row>
    <row r="36" spans="1:22" x14ac:dyDescent="0.3">
      <c r="A36" s="99"/>
      <c r="B36" s="99"/>
      <c r="C36" s="99"/>
      <c r="D36" s="99"/>
      <c r="E36" s="99"/>
      <c r="F36" s="99"/>
      <c r="G36" s="99"/>
      <c r="H36" s="99"/>
      <c r="I36" s="99"/>
      <c r="J36" s="99"/>
      <c r="K36" s="99"/>
      <c r="L36" s="110">
        <v>30</v>
      </c>
      <c r="M36" s="108">
        <v>31</v>
      </c>
      <c r="N36" s="169"/>
      <c r="O36" s="170"/>
      <c r="P36" s="170"/>
      <c r="Q36" s="170"/>
      <c r="R36" s="171"/>
      <c r="T36" s="99">
        <v>4</v>
      </c>
    </row>
    <row r="37" spans="1:22" x14ac:dyDescent="0.3">
      <c r="A37" s="99"/>
      <c r="B37" s="115">
        <v>0</v>
      </c>
      <c r="C37" s="115">
        <v>0</v>
      </c>
      <c r="D37" s="115">
        <v>0</v>
      </c>
      <c r="E37" s="115">
        <v>0</v>
      </c>
      <c r="F37" s="115">
        <v>0</v>
      </c>
      <c r="G37" s="115">
        <v>0</v>
      </c>
      <c r="H37" s="102"/>
      <c r="I37" s="115">
        <f>SUM(B37:H37)</f>
        <v>0</v>
      </c>
      <c r="J37" s="99"/>
      <c r="K37" s="99"/>
      <c r="L37" s="115">
        <v>0</v>
      </c>
      <c r="M37" s="115">
        <v>0</v>
      </c>
      <c r="N37" s="115">
        <v>0</v>
      </c>
      <c r="O37" s="115">
        <v>0</v>
      </c>
      <c r="P37" s="115">
        <v>0</v>
      </c>
      <c r="Q37" s="115"/>
      <c r="R37" s="103"/>
      <c r="S37" s="115">
        <f>SUM(L37:R37)</f>
        <v>0</v>
      </c>
    </row>
    <row r="38" spans="1:22" x14ac:dyDescent="0.3">
      <c r="A38" s="99"/>
      <c r="B38" s="172" t="s">
        <v>172</v>
      </c>
      <c r="C38" s="172"/>
      <c r="D38" s="172"/>
      <c r="E38" s="172"/>
      <c r="F38" s="172"/>
      <c r="G38" s="172"/>
      <c r="H38" s="172"/>
      <c r="I38" s="99"/>
      <c r="J38" s="99"/>
      <c r="K38" s="105"/>
      <c r="L38" s="172" t="s">
        <v>173</v>
      </c>
      <c r="M38" s="172"/>
      <c r="N38" s="172"/>
      <c r="O38" s="172"/>
      <c r="P38" s="172"/>
      <c r="Q38" s="172"/>
      <c r="R38" s="172"/>
      <c r="S38" s="99"/>
    </row>
    <row r="39" spans="1:22" x14ac:dyDescent="0.3">
      <c r="A39" s="99"/>
      <c r="B39" s="106" t="s">
        <v>128</v>
      </c>
      <c r="C39" s="106" t="s">
        <v>129</v>
      </c>
      <c r="D39" s="106" t="s">
        <v>176</v>
      </c>
      <c r="E39" s="106" t="s">
        <v>129</v>
      </c>
      <c r="F39" s="106" t="s">
        <v>177</v>
      </c>
      <c r="G39" s="106" t="s">
        <v>178</v>
      </c>
      <c r="H39" s="106" t="s">
        <v>130</v>
      </c>
      <c r="I39" s="99"/>
      <c r="J39" s="99"/>
      <c r="K39" s="105"/>
      <c r="L39" s="106" t="s">
        <v>128</v>
      </c>
      <c r="M39" s="106" t="s">
        <v>129</v>
      </c>
      <c r="N39" s="106" t="s">
        <v>176</v>
      </c>
      <c r="O39" s="106" t="s">
        <v>129</v>
      </c>
      <c r="P39" s="106" t="s">
        <v>177</v>
      </c>
      <c r="Q39" s="106" t="s">
        <v>178</v>
      </c>
      <c r="R39" s="106" t="s">
        <v>130</v>
      </c>
      <c r="S39" s="99"/>
    </row>
    <row r="40" spans="1:22" x14ac:dyDescent="0.3">
      <c r="A40" s="99"/>
      <c r="B40" s="125"/>
      <c r="C40" s="126"/>
      <c r="D40" s="127">
        <v>1</v>
      </c>
      <c r="E40" s="127">
        <v>2</v>
      </c>
      <c r="F40" s="127">
        <v>3</v>
      </c>
      <c r="G40" s="109">
        <v>4</v>
      </c>
      <c r="H40" s="109">
        <v>5</v>
      </c>
      <c r="J40" s="99">
        <v>5</v>
      </c>
      <c r="K40" s="99"/>
      <c r="L40" s="169"/>
      <c r="M40" s="170"/>
      <c r="N40" s="170"/>
      <c r="O40" s="171"/>
      <c r="P40" s="110">
        <v>1</v>
      </c>
      <c r="Q40" s="109">
        <v>2</v>
      </c>
      <c r="R40" s="109">
        <v>3</v>
      </c>
      <c r="T40" s="99">
        <v>1</v>
      </c>
      <c r="U40" s="112"/>
    </row>
    <row r="41" spans="1:22" x14ac:dyDescent="0.3">
      <c r="A41" s="99"/>
      <c r="B41" s="128">
        <v>6</v>
      </c>
      <c r="C41" s="127">
        <v>7</v>
      </c>
      <c r="D41" s="127">
        <v>8</v>
      </c>
      <c r="E41" s="127">
        <v>9</v>
      </c>
      <c r="F41" s="127">
        <v>10</v>
      </c>
      <c r="G41" s="109">
        <v>11</v>
      </c>
      <c r="H41" s="111">
        <v>12</v>
      </c>
      <c r="J41" s="99">
        <v>9</v>
      </c>
      <c r="K41" s="99"/>
      <c r="L41" s="128">
        <v>4</v>
      </c>
      <c r="M41" s="127">
        <v>5</v>
      </c>
      <c r="N41" s="127">
        <v>6</v>
      </c>
      <c r="O41" s="127">
        <v>7</v>
      </c>
      <c r="P41" s="127">
        <v>8</v>
      </c>
      <c r="Q41" s="109">
        <v>9</v>
      </c>
      <c r="R41" s="111">
        <v>10</v>
      </c>
      <c r="T41" s="99">
        <v>9</v>
      </c>
      <c r="U41" s="112"/>
    </row>
    <row r="42" spans="1:22" x14ac:dyDescent="0.3">
      <c r="A42" s="99"/>
      <c r="B42" s="128">
        <v>13</v>
      </c>
      <c r="C42" s="127">
        <v>14</v>
      </c>
      <c r="D42" s="127">
        <v>15</v>
      </c>
      <c r="E42" s="127">
        <v>16</v>
      </c>
      <c r="F42" s="127">
        <v>17</v>
      </c>
      <c r="G42" s="109">
        <v>18</v>
      </c>
      <c r="H42" s="111">
        <v>19</v>
      </c>
      <c r="J42" s="99">
        <v>9</v>
      </c>
      <c r="K42" s="99"/>
      <c r="L42" s="128">
        <v>11</v>
      </c>
      <c r="M42" s="127">
        <v>12</v>
      </c>
      <c r="N42" s="127">
        <v>13</v>
      </c>
      <c r="O42" s="127">
        <v>14</v>
      </c>
      <c r="P42" s="127">
        <v>15</v>
      </c>
      <c r="Q42" s="109">
        <v>16</v>
      </c>
      <c r="R42" s="111">
        <v>17</v>
      </c>
      <c r="T42" s="99">
        <v>9</v>
      </c>
      <c r="U42" s="112"/>
    </row>
    <row r="43" spans="1:22" x14ac:dyDescent="0.3">
      <c r="A43" s="99"/>
      <c r="B43" s="128">
        <v>20</v>
      </c>
      <c r="C43" s="127">
        <v>21</v>
      </c>
      <c r="D43" s="127">
        <v>22</v>
      </c>
      <c r="E43" s="127">
        <v>23</v>
      </c>
      <c r="F43" s="127">
        <v>24</v>
      </c>
      <c r="G43" s="109">
        <v>25</v>
      </c>
      <c r="H43" s="111">
        <v>26</v>
      </c>
      <c r="J43" s="99">
        <v>9</v>
      </c>
      <c r="K43" s="99"/>
      <c r="L43" s="128">
        <v>18</v>
      </c>
      <c r="M43" s="127">
        <v>19</v>
      </c>
      <c r="N43" s="127">
        <v>20</v>
      </c>
      <c r="O43" s="127">
        <v>21</v>
      </c>
      <c r="P43" s="127">
        <v>22</v>
      </c>
      <c r="Q43" s="109">
        <v>23</v>
      </c>
      <c r="R43" s="111">
        <v>24</v>
      </c>
      <c r="T43" s="99">
        <v>9</v>
      </c>
      <c r="U43" s="112"/>
    </row>
    <row r="44" spans="1:22" x14ac:dyDescent="0.3">
      <c r="A44" s="99"/>
      <c r="B44" s="128">
        <v>27</v>
      </c>
      <c r="C44" s="127">
        <v>28</v>
      </c>
      <c r="D44" s="129">
        <v>29</v>
      </c>
      <c r="E44" s="129">
        <v>30</v>
      </c>
      <c r="F44" s="169"/>
      <c r="G44" s="170"/>
      <c r="H44" s="171"/>
      <c r="J44" s="99">
        <v>8</v>
      </c>
      <c r="K44" s="99"/>
      <c r="L44" s="110">
        <v>25</v>
      </c>
      <c r="M44" s="110">
        <v>26</v>
      </c>
      <c r="N44" s="110">
        <v>27</v>
      </c>
      <c r="O44" s="110">
        <v>28</v>
      </c>
      <c r="P44" s="110">
        <v>29</v>
      </c>
      <c r="Q44" s="113">
        <v>30</v>
      </c>
      <c r="R44" s="113">
        <v>31</v>
      </c>
      <c r="T44" s="99">
        <v>9</v>
      </c>
      <c r="U44" s="112"/>
    </row>
    <row r="45" spans="1:22" x14ac:dyDescent="0.3">
      <c r="A45" s="99"/>
      <c r="B45" s="115">
        <v>0</v>
      </c>
      <c r="C45" s="115">
        <v>0</v>
      </c>
      <c r="D45" s="115">
        <v>0</v>
      </c>
      <c r="E45" s="115">
        <v>0</v>
      </c>
      <c r="F45" s="115">
        <v>0</v>
      </c>
      <c r="G45" s="102"/>
      <c r="H45" s="102"/>
      <c r="I45" s="115">
        <f>SUM(B45:H45)</f>
        <v>0</v>
      </c>
      <c r="J45" s="99"/>
      <c r="K45" s="99"/>
      <c r="L45" s="115">
        <f>3*2</f>
        <v>6</v>
      </c>
      <c r="M45" s="115">
        <f t="shared" ref="M45:O45" si="0">3*2</f>
        <v>6</v>
      </c>
      <c r="N45" s="115">
        <f t="shared" si="0"/>
        <v>6</v>
      </c>
      <c r="O45" s="115">
        <f t="shared" si="0"/>
        <v>6</v>
      </c>
      <c r="P45" s="115">
        <f>3*1</f>
        <v>3</v>
      </c>
      <c r="Q45" s="103"/>
      <c r="R45" s="103"/>
      <c r="S45" s="115">
        <f>SUM(L45:R45)</f>
        <v>27</v>
      </c>
      <c r="V45" s="150">
        <v>15</v>
      </c>
    </row>
    <row r="46" spans="1:22" x14ac:dyDescent="0.3">
      <c r="A46" s="99"/>
      <c r="B46" s="172" t="s">
        <v>175</v>
      </c>
      <c r="C46" s="172"/>
      <c r="D46" s="172"/>
      <c r="E46" s="172"/>
      <c r="F46" s="172"/>
      <c r="G46" s="172"/>
      <c r="H46" s="172"/>
      <c r="I46" s="99"/>
      <c r="J46" s="99"/>
      <c r="K46" s="105"/>
      <c r="L46" s="172" t="s">
        <v>174</v>
      </c>
      <c r="M46" s="172"/>
      <c r="N46" s="172"/>
      <c r="O46" s="172"/>
      <c r="P46" s="172"/>
      <c r="Q46" s="172"/>
      <c r="R46" s="172"/>
      <c r="S46" s="99"/>
    </row>
    <row r="47" spans="1:22" x14ac:dyDescent="0.3">
      <c r="A47" s="99"/>
      <c r="B47" s="106" t="s">
        <v>128</v>
      </c>
      <c r="C47" s="106" t="s">
        <v>129</v>
      </c>
      <c r="D47" s="106" t="s">
        <v>176</v>
      </c>
      <c r="E47" s="106" t="s">
        <v>129</v>
      </c>
      <c r="F47" s="106" t="s">
        <v>177</v>
      </c>
      <c r="G47" s="106" t="s">
        <v>178</v>
      </c>
      <c r="H47" s="106" t="s">
        <v>130</v>
      </c>
      <c r="I47" s="99"/>
      <c r="J47" s="99"/>
      <c r="K47" s="105"/>
      <c r="L47" s="106" t="s">
        <v>128</v>
      </c>
      <c r="M47" s="106" t="s">
        <v>129</v>
      </c>
      <c r="N47" s="106" t="s">
        <v>176</v>
      </c>
      <c r="O47" s="106" t="s">
        <v>129</v>
      </c>
      <c r="P47" s="106" t="s">
        <v>177</v>
      </c>
      <c r="Q47" s="106" t="s">
        <v>178</v>
      </c>
      <c r="R47" s="106" t="s">
        <v>130</v>
      </c>
      <c r="S47" s="99"/>
    </row>
    <row r="48" spans="1:22" x14ac:dyDescent="0.3">
      <c r="A48" s="99"/>
      <c r="B48" s="127">
        <v>1</v>
      </c>
      <c r="C48" s="127">
        <v>2</v>
      </c>
      <c r="D48" s="127">
        <v>3</v>
      </c>
      <c r="E48" s="127">
        <v>4</v>
      </c>
      <c r="F48" s="127">
        <v>5</v>
      </c>
      <c r="G48" s="109">
        <v>6</v>
      </c>
      <c r="H48" s="109">
        <v>7</v>
      </c>
      <c r="J48" s="99">
        <v>9</v>
      </c>
      <c r="K48" s="99"/>
      <c r="L48" s="125"/>
      <c r="M48" s="126"/>
      <c r="N48" s="127">
        <v>1</v>
      </c>
      <c r="O48" s="127">
        <v>2</v>
      </c>
      <c r="P48" s="127">
        <v>3</v>
      </c>
      <c r="Q48" s="109">
        <v>4</v>
      </c>
      <c r="R48" s="109">
        <v>5</v>
      </c>
      <c r="T48" s="99">
        <v>5</v>
      </c>
      <c r="U48" s="112"/>
    </row>
    <row r="49" spans="1:22" x14ac:dyDescent="0.3">
      <c r="A49" s="99"/>
      <c r="B49" s="128">
        <v>8</v>
      </c>
      <c r="C49" s="127">
        <v>9</v>
      </c>
      <c r="D49" s="127">
        <v>10</v>
      </c>
      <c r="E49" s="127">
        <v>11</v>
      </c>
      <c r="F49" s="127">
        <v>12</v>
      </c>
      <c r="G49" s="109">
        <v>13</v>
      </c>
      <c r="H49" s="111">
        <v>14</v>
      </c>
      <c r="J49" s="99">
        <v>9</v>
      </c>
      <c r="K49" s="99"/>
      <c r="L49" s="110">
        <v>6</v>
      </c>
      <c r="M49" s="127">
        <v>7</v>
      </c>
      <c r="N49" s="127">
        <v>8</v>
      </c>
      <c r="O49" s="127">
        <v>9</v>
      </c>
      <c r="P49" s="127">
        <v>10</v>
      </c>
      <c r="Q49" s="109">
        <v>11</v>
      </c>
      <c r="R49" s="111">
        <v>12</v>
      </c>
      <c r="T49" s="99">
        <v>7</v>
      </c>
      <c r="U49" s="112"/>
    </row>
    <row r="50" spans="1:22" x14ac:dyDescent="0.3">
      <c r="A50" s="99"/>
      <c r="B50" s="128">
        <v>15</v>
      </c>
      <c r="C50" s="127">
        <v>16</v>
      </c>
      <c r="D50" s="127">
        <v>17</v>
      </c>
      <c r="E50" s="127">
        <v>18</v>
      </c>
      <c r="F50" s="127">
        <v>19</v>
      </c>
      <c r="G50" s="109">
        <v>20</v>
      </c>
      <c r="H50" s="111">
        <v>21</v>
      </c>
      <c r="J50" s="99">
        <v>9</v>
      </c>
      <c r="K50" s="99"/>
      <c r="L50" s="128">
        <v>13</v>
      </c>
      <c r="M50" s="127">
        <v>14</v>
      </c>
      <c r="N50" s="127">
        <v>15</v>
      </c>
      <c r="O50" s="127">
        <v>16</v>
      </c>
      <c r="P50" s="127">
        <v>17</v>
      </c>
      <c r="Q50" s="109">
        <v>18</v>
      </c>
      <c r="R50" s="111">
        <v>19</v>
      </c>
      <c r="T50" s="99">
        <v>9</v>
      </c>
      <c r="U50" s="112"/>
    </row>
    <row r="51" spans="1:22" x14ac:dyDescent="0.3">
      <c r="A51" s="99"/>
      <c r="B51" s="128">
        <v>22</v>
      </c>
      <c r="C51" s="127">
        <v>23</v>
      </c>
      <c r="D51" s="127">
        <v>24</v>
      </c>
      <c r="E51" s="127">
        <v>25</v>
      </c>
      <c r="F51" s="127">
        <v>26</v>
      </c>
      <c r="G51" s="109">
        <v>27</v>
      </c>
      <c r="H51" s="111">
        <v>28</v>
      </c>
      <c r="J51" s="99">
        <v>9</v>
      </c>
      <c r="K51" s="99"/>
      <c r="L51" s="110">
        <v>20</v>
      </c>
      <c r="M51" s="108">
        <v>21</v>
      </c>
      <c r="N51" s="108">
        <v>22</v>
      </c>
      <c r="O51" s="108">
        <v>23</v>
      </c>
      <c r="P51" s="108">
        <v>24</v>
      </c>
      <c r="Q51" s="108">
        <v>25</v>
      </c>
      <c r="R51" s="110">
        <v>26</v>
      </c>
      <c r="S51" s="99"/>
      <c r="T51" s="112"/>
      <c r="U51" s="112"/>
    </row>
    <row r="52" spans="1:22" x14ac:dyDescent="0.3">
      <c r="A52" s="99"/>
      <c r="B52" s="128">
        <v>29</v>
      </c>
      <c r="C52" s="127">
        <v>30</v>
      </c>
      <c r="D52" s="169"/>
      <c r="E52" s="170"/>
      <c r="F52" s="170"/>
      <c r="G52" s="170"/>
      <c r="H52" s="171"/>
      <c r="J52" s="99">
        <v>4</v>
      </c>
      <c r="K52" s="99"/>
      <c r="L52" s="110">
        <v>27</v>
      </c>
      <c r="M52" s="108">
        <v>28</v>
      </c>
      <c r="N52" s="130">
        <v>29</v>
      </c>
      <c r="O52" s="130">
        <v>30</v>
      </c>
      <c r="P52" s="130">
        <v>31</v>
      </c>
      <c r="Q52" s="169"/>
      <c r="R52" s="171"/>
      <c r="S52" s="99"/>
      <c r="T52" s="112"/>
      <c r="U52" s="112"/>
    </row>
    <row r="53" spans="1:22" x14ac:dyDescent="0.3">
      <c r="A53" s="99"/>
      <c r="B53" s="115">
        <f t="shared" ref="B53:C53" si="1">5*2</f>
        <v>10</v>
      </c>
      <c r="C53" s="115">
        <f t="shared" si="1"/>
        <v>10</v>
      </c>
      <c r="D53" s="115">
        <f t="shared" ref="D53:E53" si="2">4*2</f>
        <v>8</v>
      </c>
      <c r="E53" s="115">
        <f t="shared" si="2"/>
        <v>8</v>
      </c>
      <c r="F53" s="115">
        <f>4*1</f>
        <v>4</v>
      </c>
      <c r="G53" s="102"/>
      <c r="H53" s="102"/>
      <c r="I53" s="115">
        <f>SUM(B53:H53)</f>
        <v>40</v>
      </c>
      <c r="K53" s="99"/>
      <c r="L53" s="115">
        <f>1*2</f>
        <v>2</v>
      </c>
      <c r="M53" s="115">
        <f>2*2</f>
        <v>4</v>
      </c>
      <c r="N53" s="115">
        <f>3*2</f>
        <v>6</v>
      </c>
      <c r="O53" s="115">
        <f>3*2</f>
        <v>6</v>
      </c>
      <c r="P53" s="115">
        <f>3*1</f>
        <v>3</v>
      </c>
      <c r="Q53" s="103"/>
      <c r="R53" s="103"/>
      <c r="S53" s="115">
        <f>SUM(L53:R53)</f>
        <v>21</v>
      </c>
      <c r="V53" s="101">
        <f>22+12</f>
        <v>34</v>
      </c>
    </row>
    <row r="54" spans="1:22" x14ac:dyDescent="0.3">
      <c r="A54" s="99"/>
      <c r="J54" s="101">
        <f>SUM(J6:J53)</f>
        <v>213</v>
      </c>
      <c r="K54" s="99"/>
      <c r="T54" s="101">
        <f>SUM(T6:T53)</f>
        <v>170</v>
      </c>
    </row>
    <row r="55" spans="1:22" x14ac:dyDescent="0.3">
      <c r="I55" s="115">
        <f>+I11+I19+I28+I37+I45+I53</f>
        <v>40</v>
      </c>
      <c r="S55" s="115">
        <f>+S11+S19+S28+S37+S45+S53</f>
        <v>48</v>
      </c>
      <c r="V55" s="150">
        <f>SUM(V4:V54)</f>
        <v>49</v>
      </c>
    </row>
  </sheetData>
  <mergeCells count="27">
    <mergeCell ref="B22:F22"/>
    <mergeCell ref="B1:R1"/>
    <mergeCell ref="B4:H4"/>
    <mergeCell ref="L4:R4"/>
    <mergeCell ref="B6:E6"/>
    <mergeCell ref="B12:H12"/>
    <mergeCell ref="L12:R12"/>
    <mergeCell ref="L14:N14"/>
    <mergeCell ref="E18:H18"/>
    <mergeCell ref="Q18:R18"/>
    <mergeCell ref="B20:H20"/>
    <mergeCell ref="L20:R20"/>
    <mergeCell ref="O26:R26"/>
    <mergeCell ref="C27:H27"/>
    <mergeCell ref="B29:H29"/>
    <mergeCell ref="L29:R29"/>
    <mergeCell ref="B31:D31"/>
    <mergeCell ref="L31:Q31"/>
    <mergeCell ref="D52:H52"/>
    <mergeCell ref="Q52:R52"/>
    <mergeCell ref="N36:R36"/>
    <mergeCell ref="B38:H38"/>
    <mergeCell ref="L38:R38"/>
    <mergeCell ref="L40:O40"/>
    <mergeCell ref="F44:H44"/>
    <mergeCell ref="B46:H46"/>
    <mergeCell ref="L46:R4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7"/>
  <sheetViews>
    <sheetView topLeftCell="A7" workbookViewId="0">
      <selection activeCell="AA40" sqref="AA40"/>
    </sheetView>
  </sheetViews>
  <sheetFormatPr defaultColWidth="9.1796875" defaultRowHeight="13" x14ac:dyDescent="0.3"/>
  <cols>
    <col min="1" max="1" width="1.26953125" style="100" customWidth="1"/>
    <col min="2" max="8" width="5.1796875" style="101" customWidth="1"/>
    <col min="9" max="9" width="4" style="100" bestFit="1" customWidth="1"/>
    <col min="10" max="10" width="6.26953125" style="100" hidden="1" customWidth="1"/>
    <col min="11" max="11" width="2.81640625" style="100" customWidth="1"/>
    <col min="12" max="18" width="5.1796875" style="100" customWidth="1"/>
    <col min="19" max="19" width="6.453125" style="100" customWidth="1"/>
    <col min="20" max="20" width="8.81640625" style="100" hidden="1" customWidth="1"/>
    <col min="21" max="21" width="9.1796875" style="100"/>
    <col min="22" max="22" width="10.453125" style="101" bestFit="1" customWidth="1"/>
    <col min="23" max="16384" width="9.1796875" style="100"/>
  </cols>
  <sheetData>
    <row r="1" spans="1:22" ht="33.5" x14ac:dyDescent="0.3">
      <c r="A1" s="99"/>
      <c r="B1" s="173">
        <v>2022</v>
      </c>
      <c r="C1" s="173"/>
      <c r="D1" s="173"/>
      <c r="E1" s="173"/>
      <c r="F1" s="173"/>
      <c r="G1" s="173"/>
      <c r="H1" s="173"/>
      <c r="I1" s="173"/>
      <c r="J1" s="173"/>
      <c r="K1" s="173"/>
      <c r="L1" s="173"/>
      <c r="M1" s="173"/>
      <c r="N1" s="173"/>
      <c r="O1" s="173"/>
      <c r="P1" s="173"/>
      <c r="Q1" s="173"/>
      <c r="R1" s="174"/>
    </row>
    <row r="2" spans="1:22" hidden="1" x14ac:dyDescent="0.3">
      <c r="A2" s="99"/>
      <c r="B2" s="102"/>
      <c r="C2" s="102"/>
      <c r="D2" s="102"/>
      <c r="E2" s="102"/>
      <c r="F2" s="102"/>
      <c r="G2" s="102"/>
      <c r="H2" s="102"/>
      <c r="I2" s="103"/>
      <c r="J2" s="103"/>
      <c r="K2" s="103"/>
      <c r="L2" s="103"/>
      <c r="M2" s="103"/>
      <c r="N2" s="103"/>
      <c r="O2" s="103"/>
      <c r="P2" s="103"/>
      <c r="Q2" s="103"/>
      <c r="R2" s="103"/>
    </row>
    <row r="3" spans="1:22" ht="14.5" x14ac:dyDescent="0.35">
      <c r="A3" s="99"/>
      <c r="B3" s="102"/>
      <c r="C3" s="102"/>
      <c r="D3" s="102"/>
      <c r="E3" s="102"/>
      <c r="F3" s="102"/>
      <c r="G3" s="102"/>
      <c r="H3" s="102"/>
      <c r="I3" s="103"/>
      <c r="J3" s="102" t="s">
        <v>127</v>
      </c>
      <c r="K3" s="103"/>
      <c r="L3" s="103"/>
      <c r="M3" s="103"/>
      <c r="N3" s="103"/>
      <c r="O3" s="103"/>
      <c r="P3" s="103"/>
      <c r="Q3" s="103"/>
      <c r="R3" s="33" t="s">
        <v>162</v>
      </c>
      <c r="S3" s="104"/>
      <c r="V3" s="131" t="s">
        <v>163</v>
      </c>
    </row>
    <row r="4" spans="1:22" x14ac:dyDescent="0.3">
      <c r="A4" s="99"/>
      <c r="B4" s="172" t="s">
        <v>164</v>
      </c>
      <c r="C4" s="172"/>
      <c r="D4" s="172"/>
      <c r="E4" s="172"/>
      <c r="F4" s="172"/>
      <c r="G4" s="172"/>
      <c r="H4" s="172"/>
      <c r="I4" s="99"/>
      <c r="J4" s="99"/>
      <c r="K4" s="105"/>
      <c r="L4" s="172" t="s">
        <v>166</v>
      </c>
      <c r="M4" s="172"/>
      <c r="N4" s="172"/>
      <c r="O4" s="172"/>
      <c r="P4" s="172"/>
      <c r="Q4" s="172"/>
      <c r="R4" s="172"/>
      <c r="S4" s="99"/>
      <c r="V4" s="131"/>
    </row>
    <row r="5" spans="1:22" x14ac:dyDescent="0.3">
      <c r="A5" s="99"/>
      <c r="B5" s="106" t="s">
        <v>128</v>
      </c>
      <c r="C5" s="106" t="s">
        <v>129</v>
      </c>
      <c r="D5" s="106" t="s">
        <v>176</v>
      </c>
      <c r="E5" s="106" t="s">
        <v>129</v>
      </c>
      <c r="F5" s="106" t="s">
        <v>177</v>
      </c>
      <c r="G5" s="106" t="s">
        <v>178</v>
      </c>
      <c r="H5" s="106" t="s">
        <v>130</v>
      </c>
      <c r="I5" s="99"/>
      <c r="J5" s="99"/>
      <c r="K5" s="107"/>
      <c r="L5" s="106" t="s">
        <v>128</v>
      </c>
      <c r="M5" s="106" t="s">
        <v>129</v>
      </c>
      <c r="N5" s="106" t="s">
        <v>176</v>
      </c>
      <c r="O5" s="106" t="s">
        <v>129</v>
      </c>
      <c r="P5" s="106" t="s">
        <v>177</v>
      </c>
      <c r="Q5" s="106" t="s">
        <v>178</v>
      </c>
      <c r="R5" s="106" t="s">
        <v>130</v>
      </c>
      <c r="S5" s="99"/>
      <c r="V5" s="131"/>
    </row>
    <row r="6" spans="1:22" x14ac:dyDescent="0.3">
      <c r="A6" s="99"/>
      <c r="B6" s="169"/>
      <c r="C6" s="170"/>
      <c r="D6" s="170"/>
      <c r="E6" s="170"/>
      <c r="F6" s="183"/>
      <c r="G6" s="109">
        <v>1</v>
      </c>
      <c r="H6" s="111">
        <v>2</v>
      </c>
      <c r="I6" s="99"/>
      <c r="J6" s="99"/>
      <c r="K6" s="99"/>
      <c r="L6" s="120"/>
      <c r="M6" s="127">
        <v>1</v>
      </c>
      <c r="N6" s="127">
        <v>2</v>
      </c>
      <c r="O6" s="127">
        <v>3</v>
      </c>
      <c r="P6" s="127">
        <v>4</v>
      </c>
      <c r="Q6" s="109">
        <v>5</v>
      </c>
      <c r="R6" s="111">
        <v>6</v>
      </c>
      <c r="S6" s="99"/>
      <c r="T6" s="112">
        <v>7</v>
      </c>
      <c r="V6" s="131"/>
    </row>
    <row r="7" spans="1:22" x14ac:dyDescent="0.3">
      <c r="A7" s="99"/>
      <c r="B7" s="110">
        <v>3</v>
      </c>
      <c r="C7" s="108">
        <v>4</v>
      </c>
      <c r="D7" s="108">
        <v>5</v>
      </c>
      <c r="E7" s="108">
        <v>6</v>
      </c>
      <c r="F7" s="108">
        <v>7</v>
      </c>
      <c r="G7" s="109">
        <v>8</v>
      </c>
      <c r="H7" s="111">
        <v>9</v>
      </c>
      <c r="I7" s="99"/>
      <c r="J7" s="99"/>
      <c r="K7" s="99"/>
      <c r="L7" s="128">
        <v>7</v>
      </c>
      <c r="M7" s="127">
        <v>8</v>
      </c>
      <c r="N7" s="127">
        <v>9</v>
      </c>
      <c r="O7" s="127">
        <v>10</v>
      </c>
      <c r="P7" s="127">
        <v>11</v>
      </c>
      <c r="Q7" s="109">
        <v>12</v>
      </c>
      <c r="R7" s="111">
        <v>13</v>
      </c>
      <c r="S7" s="99"/>
      <c r="T7" s="112">
        <v>9</v>
      </c>
      <c r="V7" s="131"/>
    </row>
    <row r="8" spans="1:22" x14ac:dyDescent="0.3">
      <c r="A8" s="99"/>
      <c r="B8" s="128">
        <v>10</v>
      </c>
      <c r="C8" s="127">
        <v>11</v>
      </c>
      <c r="D8" s="127">
        <v>12</v>
      </c>
      <c r="E8" s="127">
        <v>13</v>
      </c>
      <c r="F8" s="127">
        <v>14</v>
      </c>
      <c r="G8" s="109">
        <v>15</v>
      </c>
      <c r="H8" s="111">
        <v>16</v>
      </c>
      <c r="J8" s="99">
        <v>9</v>
      </c>
      <c r="K8" s="99"/>
      <c r="L8" s="128">
        <v>14</v>
      </c>
      <c r="M8" s="127">
        <v>15</v>
      </c>
      <c r="N8" s="127">
        <v>16</v>
      </c>
      <c r="O8" s="127">
        <v>17</v>
      </c>
      <c r="P8" s="127">
        <v>18</v>
      </c>
      <c r="Q8" s="109">
        <v>19</v>
      </c>
      <c r="R8" s="111">
        <v>20</v>
      </c>
      <c r="S8" s="99"/>
      <c r="T8" s="112">
        <v>9</v>
      </c>
      <c r="V8" s="131"/>
    </row>
    <row r="9" spans="1:22" x14ac:dyDescent="0.3">
      <c r="A9" s="99"/>
      <c r="B9" s="128">
        <v>17</v>
      </c>
      <c r="C9" s="127">
        <v>18</v>
      </c>
      <c r="D9" s="127">
        <v>19</v>
      </c>
      <c r="E9" s="127">
        <v>20</v>
      </c>
      <c r="F9" s="127">
        <v>21</v>
      </c>
      <c r="G9" s="109">
        <v>22</v>
      </c>
      <c r="H9" s="111">
        <v>23</v>
      </c>
      <c r="J9" s="99">
        <v>9</v>
      </c>
      <c r="K9" s="99"/>
      <c r="L9" s="128">
        <v>21</v>
      </c>
      <c r="M9" s="127">
        <v>22</v>
      </c>
      <c r="N9" s="127">
        <v>23</v>
      </c>
      <c r="O9" s="127">
        <v>24</v>
      </c>
      <c r="P9" s="127">
        <v>25</v>
      </c>
      <c r="Q9" s="109">
        <v>26</v>
      </c>
      <c r="R9" s="111">
        <v>27</v>
      </c>
      <c r="S9" s="99"/>
      <c r="T9" s="112"/>
      <c r="V9" s="131"/>
    </row>
    <row r="10" spans="1:22" x14ac:dyDescent="0.3">
      <c r="A10" s="99"/>
      <c r="B10" s="128">
        <v>24</v>
      </c>
      <c r="C10" s="127">
        <v>25</v>
      </c>
      <c r="D10" s="127">
        <v>26</v>
      </c>
      <c r="E10" s="127">
        <v>27</v>
      </c>
      <c r="F10" s="127">
        <v>28</v>
      </c>
      <c r="G10" s="109">
        <v>29</v>
      </c>
      <c r="H10" s="111">
        <v>30</v>
      </c>
      <c r="J10" s="99">
        <v>9</v>
      </c>
      <c r="K10" s="99"/>
      <c r="L10" s="108">
        <v>28</v>
      </c>
      <c r="M10" s="169"/>
      <c r="N10" s="170"/>
      <c r="O10" s="170"/>
      <c r="P10" s="170"/>
      <c r="Q10" s="170"/>
      <c r="R10" s="171"/>
      <c r="S10" s="99"/>
      <c r="T10" s="112"/>
      <c r="V10" s="131"/>
    </row>
    <row r="11" spans="1:22" s="117" customFormat="1" x14ac:dyDescent="0.3">
      <c r="A11" s="105"/>
      <c r="B11" s="127">
        <v>31</v>
      </c>
      <c r="C11" s="179"/>
      <c r="D11" s="180"/>
      <c r="E11" s="180"/>
      <c r="F11" s="180"/>
      <c r="G11" s="181"/>
      <c r="H11" s="182"/>
      <c r="J11" s="132">
        <v>2</v>
      </c>
      <c r="K11" s="115"/>
      <c r="L11" s="115"/>
      <c r="M11" s="115"/>
      <c r="N11" s="115"/>
      <c r="O11" s="115"/>
      <c r="P11" s="103"/>
      <c r="Q11" s="103"/>
      <c r="R11" s="115"/>
      <c r="S11" s="105"/>
      <c r="T11" s="133"/>
      <c r="V11" s="134"/>
    </row>
    <row r="12" spans="1:22" x14ac:dyDescent="0.3">
      <c r="A12" s="99"/>
      <c r="B12" s="115">
        <f>4*2</f>
        <v>8</v>
      </c>
      <c r="C12" s="115">
        <f>3*2</f>
        <v>6</v>
      </c>
      <c r="D12" s="115">
        <f t="shared" ref="D12:E12" si="0">3*2</f>
        <v>6</v>
      </c>
      <c r="E12" s="115">
        <f t="shared" si="0"/>
        <v>6</v>
      </c>
      <c r="F12" s="115">
        <f>3*1</f>
        <v>3</v>
      </c>
      <c r="G12" s="102"/>
      <c r="H12" s="102"/>
      <c r="I12" s="115">
        <f>SUM(B12:H12)</f>
        <v>29</v>
      </c>
      <c r="J12" s="99"/>
      <c r="K12" s="99"/>
      <c r="L12" s="115">
        <f>3*2</f>
        <v>6</v>
      </c>
      <c r="M12" s="115">
        <f>4*2</f>
        <v>8</v>
      </c>
      <c r="N12" s="115">
        <f t="shared" ref="N12:O12" si="1">4*2</f>
        <v>8</v>
      </c>
      <c r="O12" s="115">
        <f t="shared" si="1"/>
        <v>8</v>
      </c>
      <c r="P12" s="115">
        <f>4*1</f>
        <v>4</v>
      </c>
      <c r="Q12" s="103"/>
      <c r="R12" s="103"/>
      <c r="S12" s="115">
        <f>SUM(L12:R12)</f>
        <v>34</v>
      </c>
      <c r="V12" s="131">
        <f>16+19</f>
        <v>35</v>
      </c>
    </row>
    <row r="13" spans="1:22" x14ac:dyDescent="0.3">
      <c r="A13" s="99"/>
      <c r="B13" s="172" t="s">
        <v>165</v>
      </c>
      <c r="C13" s="172"/>
      <c r="D13" s="172"/>
      <c r="E13" s="172"/>
      <c r="F13" s="172"/>
      <c r="G13" s="172"/>
      <c r="H13" s="172"/>
      <c r="I13" s="99"/>
      <c r="J13" s="99"/>
      <c r="K13" s="105"/>
      <c r="L13" s="172" t="s">
        <v>167</v>
      </c>
      <c r="M13" s="172"/>
      <c r="N13" s="172"/>
      <c r="O13" s="172"/>
      <c r="P13" s="172"/>
      <c r="Q13" s="172"/>
      <c r="R13" s="172"/>
      <c r="S13" s="99"/>
      <c r="V13" s="131"/>
    </row>
    <row r="14" spans="1:22" x14ac:dyDescent="0.3">
      <c r="A14" s="99"/>
      <c r="B14" s="106" t="s">
        <v>128</v>
      </c>
      <c r="C14" s="106" t="s">
        <v>129</v>
      </c>
      <c r="D14" s="106" t="s">
        <v>176</v>
      </c>
      <c r="E14" s="106" t="s">
        <v>129</v>
      </c>
      <c r="F14" s="106" t="s">
        <v>177</v>
      </c>
      <c r="G14" s="106" t="s">
        <v>178</v>
      </c>
      <c r="H14" s="106" t="s">
        <v>130</v>
      </c>
      <c r="I14" s="99"/>
      <c r="J14" s="99"/>
      <c r="K14" s="105"/>
      <c r="L14" s="106" t="s">
        <v>128</v>
      </c>
      <c r="M14" s="106" t="s">
        <v>129</v>
      </c>
      <c r="N14" s="106" t="s">
        <v>176</v>
      </c>
      <c r="O14" s="106" t="s">
        <v>129</v>
      </c>
      <c r="P14" s="106" t="s">
        <v>177</v>
      </c>
      <c r="Q14" s="106" t="s">
        <v>178</v>
      </c>
      <c r="R14" s="106" t="s">
        <v>130</v>
      </c>
      <c r="S14" s="99"/>
      <c r="V14" s="131"/>
    </row>
    <row r="15" spans="1:22" x14ac:dyDescent="0.3">
      <c r="A15" s="99"/>
      <c r="B15" s="108"/>
      <c r="C15" s="108">
        <v>1</v>
      </c>
      <c r="D15" s="108">
        <v>2</v>
      </c>
      <c r="E15" s="108">
        <v>3</v>
      </c>
      <c r="F15" s="108">
        <v>4</v>
      </c>
      <c r="G15" s="109">
        <v>5</v>
      </c>
      <c r="H15" s="111">
        <v>6</v>
      </c>
      <c r="I15" s="99"/>
      <c r="J15" s="99"/>
      <c r="K15" s="99"/>
      <c r="L15" s="169"/>
      <c r="M15" s="170"/>
      <c r="N15" s="170"/>
      <c r="O15" s="171"/>
      <c r="P15" s="127">
        <v>1</v>
      </c>
      <c r="Q15" s="109">
        <v>2</v>
      </c>
      <c r="R15" s="111">
        <v>3</v>
      </c>
      <c r="S15" s="99"/>
      <c r="T15" s="112">
        <v>1</v>
      </c>
      <c r="V15" s="131"/>
    </row>
    <row r="16" spans="1:22" x14ac:dyDescent="0.3">
      <c r="A16" s="99"/>
      <c r="B16" s="128">
        <v>7</v>
      </c>
      <c r="C16" s="127">
        <v>8</v>
      </c>
      <c r="D16" s="127">
        <v>9</v>
      </c>
      <c r="E16" s="127">
        <v>10</v>
      </c>
      <c r="F16" s="127">
        <v>11</v>
      </c>
      <c r="G16" s="109">
        <v>12</v>
      </c>
      <c r="H16" s="111">
        <v>13</v>
      </c>
      <c r="I16" s="99"/>
      <c r="J16" s="99">
        <v>9</v>
      </c>
      <c r="K16" s="99"/>
      <c r="L16" s="128">
        <v>4</v>
      </c>
      <c r="M16" s="127">
        <v>5</v>
      </c>
      <c r="N16" s="127">
        <v>6</v>
      </c>
      <c r="O16" s="127">
        <v>7</v>
      </c>
      <c r="P16" s="127">
        <v>8</v>
      </c>
      <c r="Q16" s="109">
        <v>9</v>
      </c>
      <c r="R16" s="111">
        <v>10</v>
      </c>
      <c r="S16" s="99"/>
      <c r="T16" s="112">
        <v>9</v>
      </c>
      <c r="V16" s="131"/>
    </row>
    <row r="17" spans="1:22" x14ac:dyDescent="0.3">
      <c r="A17" s="99"/>
      <c r="B17" s="128">
        <v>14</v>
      </c>
      <c r="C17" s="127">
        <v>15</v>
      </c>
      <c r="D17" s="127">
        <v>16</v>
      </c>
      <c r="E17" s="127">
        <v>17</v>
      </c>
      <c r="F17" s="127">
        <v>18</v>
      </c>
      <c r="G17" s="109">
        <v>19</v>
      </c>
      <c r="H17" s="111">
        <v>20</v>
      </c>
      <c r="I17" s="99"/>
      <c r="J17" s="99">
        <v>9</v>
      </c>
      <c r="K17" s="99"/>
      <c r="L17" s="128">
        <v>11</v>
      </c>
      <c r="M17" s="127">
        <v>12</v>
      </c>
      <c r="N17" s="127">
        <v>13</v>
      </c>
      <c r="O17" s="127">
        <v>14</v>
      </c>
      <c r="P17" s="108">
        <v>15</v>
      </c>
      <c r="Q17" s="109">
        <v>16</v>
      </c>
      <c r="R17" s="111">
        <v>17</v>
      </c>
      <c r="S17" s="99"/>
      <c r="T17" s="112">
        <v>7</v>
      </c>
      <c r="V17" s="131"/>
    </row>
    <row r="18" spans="1:22" x14ac:dyDescent="0.3">
      <c r="A18" s="99"/>
      <c r="B18" s="128">
        <v>21</v>
      </c>
      <c r="C18" s="127">
        <v>22</v>
      </c>
      <c r="D18" s="127">
        <v>23</v>
      </c>
      <c r="E18" s="127">
        <v>24</v>
      </c>
      <c r="F18" s="127">
        <v>25</v>
      </c>
      <c r="G18" s="109">
        <v>26</v>
      </c>
      <c r="H18" s="111">
        <v>27</v>
      </c>
      <c r="I18" s="99"/>
      <c r="J18" s="99">
        <v>9</v>
      </c>
      <c r="K18" s="99"/>
      <c r="L18" s="110">
        <v>18</v>
      </c>
      <c r="M18" s="127">
        <v>19</v>
      </c>
      <c r="N18" s="127">
        <v>20</v>
      </c>
      <c r="O18" s="127">
        <v>21</v>
      </c>
      <c r="P18" s="127">
        <v>22</v>
      </c>
      <c r="Q18" s="109">
        <v>23</v>
      </c>
      <c r="R18" s="111">
        <v>24</v>
      </c>
      <c r="S18" s="99"/>
      <c r="T18" s="112">
        <v>7</v>
      </c>
      <c r="V18" s="131"/>
    </row>
    <row r="19" spans="1:22" x14ac:dyDescent="0.3">
      <c r="A19" s="99"/>
      <c r="B19" s="128">
        <v>28</v>
      </c>
      <c r="C19" s="127">
        <v>29</v>
      </c>
      <c r="D19" s="127">
        <v>30</v>
      </c>
      <c r="E19" s="128">
        <v>31</v>
      </c>
      <c r="F19" s="127"/>
      <c r="G19" s="127"/>
      <c r="H19" s="128"/>
      <c r="I19" s="99"/>
      <c r="J19" s="99">
        <v>8</v>
      </c>
      <c r="K19" s="99"/>
      <c r="L19" s="128">
        <v>25</v>
      </c>
      <c r="M19" s="127">
        <v>26</v>
      </c>
      <c r="N19" s="127">
        <v>27</v>
      </c>
      <c r="O19" s="128">
        <v>28</v>
      </c>
      <c r="P19" s="127">
        <v>29</v>
      </c>
      <c r="Q19" s="109">
        <v>30</v>
      </c>
      <c r="R19" s="128"/>
      <c r="S19" s="99"/>
      <c r="T19" s="112">
        <v>9</v>
      </c>
      <c r="V19" s="131"/>
    </row>
    <row r="20" spans="1:22" x14ac:dyDescent="0.3">
      <c r="A20" s="99"/>
      <c r="B20" s="115">
        <f>4*2</f>
        <v>8</v>
      </c>
      <c r="C20" s="115">
        <f t="shared" ref="C20:E20" si="2">4*2</f>
        <v>8</v>
      </c>
      <c r="D20" s="115">
        <f t="shared" si="2"/>
        <v>8</v>
      </c>
      <c r="E20" s="115">
        <f t="shared" si="2"/>
        <v>8</v>
      </c>
      <c r="F20" s="115">
        <f>3*1</f>
        <v>3</v>
      </c>
      <c r="G20" s="102"/>
      <c r="H20" s="102"/>
      <c r="I20" s="115">
        <f>SUM(B20:H20)</f>
        <v>35</v>
      </c>
      <c r="J20" s="99"/>
      <c r="K20" s="99"/>
      <c r="L20" s="115">
        <f>3*2</f>
        <v>6</v>
      </c>
      <c r="M20" s="115">
        <f t="shared" ref="M20:N20" si="3">4*2</f>
        <v>8</v>
      </c>
      <c r="N20" s="115">
        <f t="shared" si="3"/>
        <v>8</v>
      </c>
      <c r="O20" s="115">
        <f>3*2+1*1</f>
        <v>7</v>
      </c>
      <c r="P20" s="115">
        <f>4*1</f>
        <v>4</v>
      </c>
      <c r="Q20" s="115"/>
      <c r="R20" s="103"/>
      <c r="S20" s="115">
        <f>SUM(L20:R20)</f>
        <v>33</v>
      </c>
      <c r="V20" s="131">
        <f>19+19</f>
        <v>38</v>
      </c>
    </row>
    <row r="21" spans="1:22" x14ac:dyDescent="0.3">
      <c r="A21" s="99"/>
      <c r="B21" s="172" t="s">
        <v>169</v>
      </c>
      <c r="C21" s="172"/>
      <c r="D21" s="172"/>
      <c r="E21" s="172"/>
      <c r="F21" s="172"/>
      <c r="G21" s="172"/>
      <c r="H21" s="172"/>
      <c r="I21" s="99"/>
      <c r="J21" s="99"/>
      <c r="K21" s="105"/>
      <c r="L21" s="172" t="s">
        <v>168</v>
      </c>
      <c r="M21" s="172"/>
      <c r="N21" s="172"/>
      <c r="O21" s="172"/>
      <c r="P21" s="172"/>
      <c r="Q21" s="172"/>
      <c r="R21" s="172"/>
      <c r="S21" s="99"/>
      <c r="V21" s="131"/>
    </row>
    <row r="22" spans="1:22" x14ac:dyDescent="0.3">
      <c r="A22" s="99"/>
      <c r="B22" s="106" t="s">
        <v>128</v>
      </c>
      <c r="C22" s="106" t="s">
        <v>129</v>
      </c>
      <c r="D22" s="106" t="s">
        <v>176</v>
      </c>
      <c r="E22" s="106" t="s">
        <v>129</v>
      </c>
      <c r="F22" s="106" t="s">
        <v>177</v>
      </c>
      <c r="G22" s="106" t="s">
        <v>178</v>
      </c>
      <c r="H22" s="106" t="s">
        <v>130</v>
      </c>
      <c r="I22" s="99"/>
      <c r="J22" s="99"/>
      <c r="K22" s="105"/>
      <c r="L22" s="106" t="s">
        <v>128</v>
      </c>
      <c r="M22" s="106" t="s">
        <v>129</v>
      </c>
      <c r="N22" s="106" t="s">
        <v>176</v>
      </c>
      <c r="O22" s="106" t="s">
        <v>129</v>
      </c>
      <c r="P22" s="106" t="s">
        <v>177</v>
      </c>
      <c r="Q22" s="106" t="s">
        <v>178</v>
      </c>
      <c r="R22" s="106" t="s">
        <v>130</v>
      </c>
      <c r="S22" s="99"/>
      <c r="V22" s="131"/>
    </row>
    <row r="23" spans="1:22" x14ac:dyDescent="0.3">
      <c r="A23" s="99"/>
      <c r="B23" s="169"/>
      <c r="C23" s="170"/>
      <c r="D23" s="170"/>
      <c r="E23" s="170"/>
      <c r="F23" s="170"/>
      <c r="G23" s="171"/>
      <c r="H23" s="111">
        <v>1</v>
      </c>
      <c r="I23" s="99"/>
      <c r="J23" s="99"/>
      <c r="K23" s="99"/>
      <c r="L23" s="169"/>
      <c r="M23" s="171"/>
      <c r="N23" s="127">
        <v>1</v>
      </c>
      <c r="O23" s="127">
        <v>2</v>
      </c>
      <c r="P23" s="127">
        <v>3</v>
      </c>
      <c r="Q23" s="119">
        <v>4</v>
      </c>
      <c r="R23" s="111">
        <v>5</v>
      </c>
      <c r="S23" s="99"/>
      <c r="T23" s="112">
        <v>5</v>
      </c>
      <c r="U23" s="112"/>
      <c r="V23" s="131"/>
    </row>
    <row r="24" spans="1:22" x14ac:dyDescent="0.3">
      <c r="A24" s="99"/>
      <c r="B24" s="128">
        <v>2</v>
      </c>
      <c r="C24" s="127">
        <v>3</v>
      </c>
      <c r="D24" s="127">
        <v>4</v>
      </c>
      <c r="E24" s="127">
        <v>5</v>
      </c>
      <c r="F24" s="127">
        <v>6</v>
      </c>
      <c r="G24" s="109">
        <v>7</v>
      </c>
      <c r="H24" s="111">
        <v>8</v>
      </c>
      <c r="I24" s="99"/>
      <c r="J24" s="99">
        <v>9</v>
      </c>
      <c r="K24" s="99"/>
      <c r="L24" s="128">
        <v>6</v>
      </c>
      <c r="M24" s="127">
        <v>7</v>
      </c>
      <c r="N24" s="127">
        <v>8</v>
      </c>
      <c r="O24" s="127">
        <v>9</v>
      </c>
      <c r="P24" s="127">
        <v>10</v>
      </c>
      <c r="Q24" s="109">
        <v>11</v>
      </c>
      <c r="R24" s="111">
        <v>12</v>
      </c>
      <c r="S24" s="99"/>
      <c r="T24" s="112">
        <v>9</v>
      </c>
      <c r="U24" s="112"/>
      <c r="V24" s="131"/>
    </row>
    <row r="25" spans="1:22" x14ac:dyDescent="0.3">
      <c r="A25" s="99"/>
      <c r="B25" s="128">
        <v>9</v>
      </c>
      <c r="C25" s="127">
        <v>10</v>
      </c>
      <c r="D25" s="127">
        <v>11</v>
      </c>
      <c r="E25" s="127">
        <v>12</v>
      </c>
      <c r="F25" s="127">
        <v>13</v>
      </c>
      <c r="G25" s="109">
        <v>14</v>
      </c>
      <c r="H25" s="111">
        <v>15</v>
      </c>
      <c r="I25" s="99"/>
      <c r="J25" s="99">
        <v>9</v>
      </c>
      <c r="K25" s="99"/>
      <c r="L25" s="128">
        <v>13</v>
      </c>
      <c r="M25" s="127">
        <v>14</v>
      </c>
      <c r="N25" s="127">
        <v>15</v>
      </c>
      <c r="O25" s="127">
        <v>16</v>
      </c>
      <c r="P25" s="127">
        <v>17</v>
      </c>
      <c r="Q25" s="109">
        <v>18</v>
      </c>
      <c r="R25" s="111">
        <v>19</v>
      </c>
      <c r="S25" s="99"/>
      <c r="T25" s="112">
        <v>9</v>
      </c>
      <c r="U25" s="112"/>
      <c r="V25" s="131"/>
    </row>
    <row r="26" spans="1:22" x14ac:dyDescent="0.3">
      <c r="A26" s="99"/>
      <c r="B26" s="128">
        <v>16</v>
      </c>
      <c r="C26" s="127">
        <v>17</v>
      </c>
      <c r="D26" s="127">
        <v>18</v>
      </c>
      <c r="E26" s="127">
        <v>19</v>
      </c>
      <c r="F26" s="127">
        <v>20</v>
      </c>
      <c r="G26" s="109">
        <v>21</v>
      </c>
      <c r="H26" s="111">
        <v>22</v>
      </c>
      <c r="I26" s="99"/>
      <c r="J26" s="99">
        <v>9</v>
      </c>
      <c r="K26" s="99"/>
      <c r="L26" s="128">
        <v>20</v>
      </c>
      <c r="M26" s="127">
        <v>21</v>
      </c>
      <c r="N26" s="127">
        <v>22</v>
      </c>
      <c r="O26" s="127">
        <v>23</v>
      </c>
      <c r="P26" s="108">
        <v>24</v>
      </c>
      <c r="Q26" s="109">
        <v>25</v>
      </c>
      <c r="R26" s="111">
        <v>26</v>
      </c>
      <c r="S26" s="99"/>
      <c r="T26" s="112">
        <v>7</v>
      </c>
      <c r="U26" s="112"/>
      <c r="V26" s="131"/>
    </row>
    <row r="27" spans="1:22" x14ac:dyDescent="0.3">
      <c r="A27" s="99"/>
      <c r="B27" s="128">
        <v>23</v>
      </c>
      <c r="C27" s="127">
        <v>24</v>
      </c>
      <c r="D27" s="129">
        <v>25</v>
      </c>
      <c r="E27" s="130">
        <v>26</v>
      </c>
      <c r="F27" s="108">
        <v>27</v>
      </c>
      <c r="G27" s="109">
        <v>28</v>
      </c>
      <c r="H27" s="109">
        <v>29</v>
      </c>
      <c r="I27" s="99"/>
      <c r="J27" s="99">
        <v>5</v>
      </c>
      <c r="K27" s="99"/>
      <c r="L27" s="128">
        <v>27</v>
      </c>
      <c r="M27" s="127">
        <v>28</v>
      </c>
      <c r="N27" s="127">
        <v>29</v>
      </c>
      <c r="O27" s="127">
        <v>30</v>
      </c>
      <c r="P27" s="169"/>
      <c r="Q27" s="170"/>
      <c r="R27" s="171"/>
      <c r="S27" s="99"/>
      <c r="T27" s="112">
        <v>8</v>
      </c>
      <c r="U27" s="112"/>
      <c r="V27" s="131"/>
    </row>
    <row r="28" spans="1:22" x14ac:dyDescent="0.3">
      <c r="A28" s="99"/>
      <c r="B28" s="128">
        <v>30</v>
      </c>
      <c r="C28" s="127">
        <v>31</v>
      </c>
      <c r="D28" s="127"/>
      <c r="E28" s="128"/>
      <c r="F28" s="128"/>
      <c r="G28" s="127"/>
      <c r="H28" s="127"/>
      <c r="I28" s="99"/>
      <c r="J28" s="99">
        <v>4</v>
      </c>
      <c r="K28" s="99"/>
      <c r="L28" s="123"/>
      <c r="M28" s="122"/>
      <c r="N28" s="122"/>
      <c r="O28" s="121"/>
      <c r="P28" s="124"/>
      <c r="Q28" s="124"/>
      <c r="R28" s="124"/>
      <c r="S28" s="99"/>
      <c r="T28" s="112"/>
      <c r="V28" s="131"/>
    </row>
    <row r="29" spans="1:22" x14ac:dyDescent="0.3">
      <c r="A29" s="99"/>
      <c r="B29" s="115">
        <f>5*2</f>
        <v>10</v>
      </c>
      <c r="C29" s="115">
        <f>5*2</f>
        <v>10</v>
      </c>
      <c r="D29" s="115">
        <f>3*2+1*1</f>
        <v>7</v>
      </c>
      <c r="E29" s="115">
        <f>3*2</f>
        <v>6</v>
      </c>
      <c r="F29" s="115">
        <f>3*1</f>
        <v>3</v>
      </c>
      <c r="G29" s="102"/>
      <c r="H29" s="102"/>
      <c r="I29" s="115">
        <f>SUM(B29:H29)</f>
        <v>36</v>
      </c>
      <c r="J29" s="99"/>
      <c r="K29" s="99"/>
      <c r="L29" s="115">
        <f t="shared" ref="L29:M29" si="4">4*2</f>
        <v>8</v>
      </c>
      <c r="M29" s="115">
        <f t="shared" si="4"/>
        <v>8</v>
      </c>
      <c r="N29" s="115">
        <f>5*2</f>
        <v>10</v>
      </c>
      <c r="O29" s="115">
        <f>4*2+1*1</f>
        <v>9</v>
      </c>
      <c r="P29" s="115">
        <f>3*1</f>
        <v>3</v>
      </c>
      <c r="Q29" s="103"/>
      <c r="R29" s="103"/>
      <c r="S29" s="115">
        <f>SUM(L29:R29)</f>
        <v>38</v>
      </c>
      <c r="V29" s="131">
        <f>20+21</f>
        <v>41</v>
      </c>
    </row>
    <row r="30" spans="1:22" x14ac:dyDescent="0.3">
      <c r="A30" s="99"/>
      <c r="B30" s="178" t="s">
        <v>170</v>
      </c>
      <c r="C30" s="172"/>
      <c r="D30" s="172"/>
      <c r="E30" s="172"/>
      <c r="F30" s="172"/>
      <c r="G30" s="172"/>
      <c r="H30" s="172"/>
      <c r="I30" s="99"/>
      <c r="J30" s="99"/>
      <c r="K30" s="105"/>
      <c r="L30" s="178" t="s">
        <v>171</v>
      </c>
      <c r="M30" s="172"/>
      <c r="N30" s="172"/>
      <c r="O30" s="172"/>
      <c r="P30" s="172"/>
      <c r="Q30" s="172"/>
      <c r="R30" s="172"/>
      <c r="S30" s="99"/>
      <c r="V30" s="131"/>
    </row>
    <row r="31" spans="1:22" x14ac:dyDescent="0.3">
      <c r="A31" s="99"/>
      <c r="B31" s="106" t="s">
        <v>128</v>
      </c>
      <c r="C31" s="106" t="s">
        <v>129</v>
      </c>
      <c r="D31" s="106" t="s">
        <v>176</v>
      </c>
      <c r="E31" s="106" t="s">
        <v>129</v>
      </c>
      <c r="F31" s="106" t="s">
        <v>177</v>
      </c>
      <c r="G31" s="106" t="s">
        <v>178</v>
      </c>
      <c r="H31" s="106" t="s">
        <v>130</v>
      </c>
      <c r="I31" s="99"/>
      <c r="J31" s="99"/>
      <c r="K31" s="105"/>
      <c r="L31" s="106" t="s">
        <v>128</v>
      </c>
      <c r="M31" s="106" t="s">
        <v>129</v>
      </c>
      <c r="N31" s="106" t="s">
        <v>176</v>
      </c>
      <c r="O31" s="106" t="s">
        <v>129</v>
      </c>
      <c r="P31" s="106" t="s">
        <v>177</v>
      </c>
      <c r="Q31" s="106" t="s">
        <v>178</v>
      </c>
      <c r="R31" s="106" t="s">
        <v>130</v>
      </c>
      <c r="S31" s="99"/>
      <c r="V31" s="131"/>
    </row>
    <row r="32" spans="1:22" x14ac:dyDescent="0.3">
      <c r="A32" s="99"/>
      <c r="B32" s="169"/>
      <c r="C32" s="170"/>
      <c r="D32" s="170"/>
      <c r="E32" s="171"/>
      <c r="F32" s="127">
        <v>1</v>
      </c>
      <c r="G32" s="111">
        <v>2</v>
      </c>
      <c r="H32" s="111">
        <v>3</v>
      </c>
      <c r="I32" s="99"/>
      <c r="J32" s="99">
        <v>1</v>
      </c>
      <c r="K32" s="99"/>
      <c r="L32" s="127">
        <v>1</v>
      </c>
      <c r="M32" s="127">
        <v>2</v>
      </c>
      <c r="N32" s="127">
        <v>3</v>
      </c>
      <c r="O32" s="127">
        <v>4</v>
      </c>
      <c r="P32" s="127">
        <v>5</v>
      </c>
      <c r="Q32" s="119">
        <v>6</v>
      </c>
      <c r="R32" s="111">
        <v>7</v>
      </c>
      <c r="S32" s="99"/>
      <c r="T32" s="112">
        <v>9</v>
      </c>
      <c r="U32" s="112"/>
      <c r="V32" s="135"/>
    </row>
    <row r="33" spans="1:24" x14ac:dyDescent="0.3">
      <c r="A33" s="99"/>
      <c r="B33" s="128">
        <v>4</v>
      </c>
      <c r="C33" s="127">
        <v>5</v>
      </c>
      <c r="D33" s="127">
        <v>6</v>
      </c>
      <c r="E33" s="127">
        <v>7</v>
      </c>
      <c r="F33" s="127">
        <v>8</v>
      </c>
      <c r="G33" s="127">
        <v>9</v>
      </c>
      <c r="H33" s="111">
        <v>10</v>
      </c>
      <c r="I33" s="99"/>
      <c r="J33" s="99">
        <v>9</v>
      </c>
      <c r="K33" s="99"/>
      <c r="L33" s="110">
        <v>8</v>
      </c>
      <c r="M33" s="108">
        <v>9</v>
      </c>
      <c r="N33" s="108">
        <v>10</v>
      </c>
      <c r="O33" s="108">
        <v>11</v>
      </c>
      <c r="P33" s="108">
        <v>12</v>
      </c>
      <c r="Q33" s="119">
        <v>13</v>
      </c>
      <c r="R33" s="111">
        <v>14</v>
      </c>
      <c r="S33" s="99"/>
      <c r="T33" s="112"/>
      <c r="U33" s="112"/>
      <c r="V33" s="135"/>
    </row>
    <row r="34" spans="1:24" x14ac:dyDescent="0.3">
      <c r="A34" s="99"/>
      <c r="B34" s="128">
        <v>11</v>
      </c>
      <c r="C34" s="127">
        <v>12</v>
      </c>
      <c r="D34" s="127">
        <v>13</v>
      </c>
      <c r="E34" s="127">
        <v>14</v>
      </c>
      <c r="F34" s="127">
        <v>15</v>
      </c>
      <c r="G34" s="127">
        <v>16</v>
      </c>
      <c r="H34" s="111">
        <v>17</v>
      </c>
      <c r="I34" s="99"/>
      <c r="J34" s="99">
        <v>9</v>
      </c>
      <c r="K34" s="99"/>
      <c r="L34" s="110">
        <v>15</v>
      </c>
      <c r="M34" s="108">
        <v>16</v>
      </c>
      <c r="N34" s="108">
        <v>17</v>
      </c>
      <c r="O34" s="108">
        <v>18</v>
      </c>
      <c r="P34" s="108">
        <v>19</v>
      </c>
      <c r="Q34" s="119">
        <v>20</v>
      </c>
      <c r="R34" s="111">
        <v>21</v>
      </c>
      <c r="S34" s="99"/>
      <c r="T34" s="112"/>
      <c r="U34" s="112"/>
      <c r="V34" s="135"/>
    </row>
    <row r="35" spans="1:24" x14ac:dyDescent="0.3">
      <c r="A35" s="99"/>
      <c r="B35" s="128">
        <v>18</v>
      </c>
      <c r="C35" s="127">
        <v>19</v>
      </c>
      <c r="D35" s="127">
        <v>20</v>
      </c>
      <c r="E35" s="127">
        <v>21</v>
      </c>
      <c r="F35" s="127">
        <v>22</v>
      </c>
      <c r="G35" s="127">
        <v>23</v>
      </c>
      <c r="H35" s="111">
        <v>24</v>
      </c>
      <c r="I35" s="99"/>
      <c r="J35" s="99">
        <v>9</v>
      </c>
      <c r="K35" s="99"/>
      <c r="L35" s="110">
        <v>22</v>
      </c>
      <c r="M35" s="108">
        <v>23</v>
      </c>
      <c r="N35" s="108">
        <v>24</v>
      </c>
      <c r="O35" s="108">
        <v>25</v>
      </c>
      <c r="P35" s="108">
        <v>26</v>
      </c>
      <c r="Q35" s="119">
        <v>27</v>
      </c>
      <c r="R35" s="111">
        <v>28</v>
      </c>
      <c r="S35" s="99"/>
      <c r="T35" s="112"/>
      <c r="U35" s="112"/>
      <c r="V35" s="135"/>
    </row>
    <row r="36" spans="1:24" x14ac:dyDescent="0.3">
      <c r="A36" s="99"/>
      <c r="B36" s="128">
        <v>25</v>
      </c>
      <c r="C36" s="127">
        <v>26</v>
      </c>
      <c r="D36" s="127">
        <v>27</v>
      </c>
      <c r="E36" s="127">
        <v>28</v>
      </c>
      <c r="F36" s="127">
        <v>29</v>
      </c>
      <c r="G36" s="127">
        <v>30</v>
      </c>
      <c r="H36" s="111">
        <v>31</v>
      </c>
      <c r="I36" s="99"/>
      <c r="J36" s="99">
        <v>9</v>
      </c>
      <c r="K36" s="99"/>
      <c r="L36" s="128">
        <v>29</v>
      </c>
      <c r="M36" s="127">
        <v>30</v>
      </c>
      <c r="N36" s="127">
        <v>31</v>
      </c>
      <c r="O36" s="169"/>
      <c r="P36" s="170"/>
      <c r="Q36" s="170"/>
      <c r="R36" s="171"/>
      <c r="S36" s="99"/>
      <c r="T36" s="112">
        <v>6</v>
      </c>
      <c r="U36" s="112"/>
      <c r="V36" s="135"/>
    </row>
    <row r="37" spans="1:24" x14ac:dyDescent="0.3">
      <c r="A37" s="99"/>
      <c r="B37" s="115">
        <f>4*2</f>
        <v>8</v>
      </c>
      <c r="C37" s="115">
        <f t="shared" ref="C37:E37" si="5">4*2</f>
        <v>8</v>
      </c>
      <c r="D37" s="115">
        <f t="shared" si="5"/>
        <v>8</v>
      </c>
      <c r="E37" s="115">
        <f t="shared" si="5"/>
        <v>8</v>
      </c>
      <c r="F37" s="115">
        <f>1*1+4*2</f>
        <v>9</v>
      </c>
      <c r="G37" s="115">
        <f>4*1</f>
        <v>4</v>
      </c>
      <c r="H37" s="102"/>
      <c r="I37" s="115">
        <f>SUM(B37:H37)</f>
        <v>45</v>
      </c>
      <c r="J37" s="99"/>
      <c r="K37" s="99"/>
      <c r="L37" s="115">
        <f>2*2</f>
        <v>4</v>
      </c>
      <c r="M37" s="115">
        <f t="shared" ref="M37:N37" si="6">2*2</f>
        <v>4</v>
      </c>
      <c r="N37" s="115">
        <f t="shared" si="6"/>
        <v>4</v>
      </c>
      <c r="O37" s="115">
        <f>1*2</f>
        <v>2</v>
      </c>
      <c r="P37" s="153">
        <f>1*1</f>
        <v>1</v>
      </c>
      <c r="Q37" s="103"/>
      <c r="R37" s="103"/>
      <c r="S37" s="153">
        <f>SUM(L37:R37)</f>
        <v>15</v>
      </c>
      <c r="V37" s="131">
        <f>25+8</f>
        <v>33</v>
      </c>
    </row>
    <row r="38" spans="1:24" x14ac:dyDescent="0.3">
      <c r="A38" s="99"/>
      <c r="B38" s="172" t="s">
        <v>172</v>
      </c>
      <c r="C38" s="172"/>
      <c r="D38" s="172"/>
      <c r="E38" s="172"/>
      <c r="F38" s="172"/>
      <c r="G38" s="172"/>
      <c r="H38" s="172"/>
      <c r="I38" s="99"/>
      <c r="J38" s="99"/>
      <c r="K38" s="105"/>
      <c r="L38" s="172" t="s">
        <v>173</v>
      </c>
      <c r="M38" s="172"/>
      <c r="N38" s="172"/>
      <c r="O38" s="172"/>
      <c r="P38" s="172"/>
      <c r="Q38" s="172"/>
      <c r="R38" s="172"/>
      <c r="S38" s="99"/>
      <c r="V38" s="131"/>
    </row>
    <row r="39" spans="1:24" x14ac:dyDescent="0.3">
      <c r="A39" s="99"/>
      <c r="B39" s="106" t="s">
        <v>128</v>
      </c>
      <c r="C39" s="106" t="s">
        <v>129</v>
      </c>
      <c r="D39" s="106" t="s">
        <v>176</v>
      </c>
      <c r="E39" s="106" t="s">
        <v>129</v>
      </c>
      <c r="F39" s="106" t="s">
        <v>177</v>
      </c>
      <c r="G39" s="106" t="s">
        <v>178</v>
      </c>
      <c r="H39" s="106" t="s">
        <v>130</v>
      </c>
      <c r="I39" s="99"/>
      <c r="J39" s="99"/>
      <c r="K39" s="105"/>
      <c r="L39" s="106" t="s">
        <v>128</v>
      </c>
      <c r="M39" s="106" t="s">
        <v>129</v>
      </c>
      <c r="N39" s="106" t="s">
        <v>176</v>
      </c>
      <c r="O39" s="106" t="s">
        <v>129</v>
      </c>
      <c r="P39" s="106" t="s">
        <v>177</v>
      </c>
      <c r="Q39" s="106" t="s">
        <v>178</v>
      </c>
      <c r="R39" s="106" t="s">
        <v>130</v>
      </c>
      <c r="S39" s="99"/>
      <c r="V39" s="131"/>
    </row>
    <row r="40" spans="1:24" x14ac:dyDescent="0.3">
      <c r="A40" s="99"/>
      <c r="B40" s="175"/>
      <c r="C40" s="176"/>
      <c r="D40" s="177"/>
      <c r="E40" s="127">
        <v>1</v>
      </c>
      <c r="F40" s="127">
        <v>2</v>
      </c>
      <c r="G40" s="119">
        <v>3</v>
      </c>
      <c r="H40" s="111">
        <v>4</v>
      </c>
      <c r="I40" s="99"/>
      <c r="J40" s="99">
        <v>3</v>
      </c>
      <c r="K40" s="99"/>
      <c r="L40" s="175"/>
      <c r="M40" s="176"/>
      <c r="N40" s="176"/>
      <c r="O40" s="176"/>
      <c r="P40" s="177"/>
      <c r="Q40" s="119">
        <v>1</v>
      </c>
      <c r="R40" s="111">
        <v>2</v>
      </c>
      <c r="S40" s="99"/>
      <c r="T40" s="112"/>
      <c r="U40" s="112"/>
      <c r="V40" s="135"/>
      <c r="W40" s="112"/>
      <c r="X40" s="112"/>
    </row>
    <row r="41" spans="1:24" x14ac:dyDescent="0.3">
      <c r="A41" s="99"/>
      <c r="B41" s="128">
        <v>5</v>
      </c>
      <c r="C41" s="127">
        <v>6</v>
      </c>
      <c r="D41" s="127">
        <v>7</v>
      </c>
      <c r="E41" s="127">
        <v>8</v>
      </c>
      <c r="F41" s="127">
        <v>9</v>
      </c>
      <c r="G41" s="109">
        <v>10</v>
      </c>
      <c r="H41" s="111">
        <v>11</v>
      </c>
      <c r="I41" s="99"/>
      <c r="J41" s="99">
        <v>9</v>
      </c>
      <c r="K41" s="99"/>
      <c r="L41" s="128">
        <v>3</v>
      </c>
      <c r="M41" s="127">
        <v>4</v>
      </c>
      <c r="N41" s="127">
        <v>5</v>
      </c>
      <c r="O41" s="127">
        <v>6</v>
      </c>
      <c r="P41" s="127">
        <v>7</v>
      </c>
      <c r="Q41" s="109">
        <v>8</v>
      </c>
      <c r="R41" s="111">
        <v>9</v>
      </c>
      <c r="S41" s="99"/>
      <c r="T41" s="112">
        <v>9</v>
      </c>
      <c r="U41" s="112"/>
      <c r="V41" s="135"/>
      <c r="W41" s="112"/>
      <c r="X41" s="112"/>
    </row>
    <row r="42" spans="1:24" x14ac:dyDescent="0.3">
      <c r="A42" s="99"/>
      <c r="B42" s="128">
        <v>12</v>
      </c>
      <c r="C42" s="127">
        <v>13</v>
      </c>
      <c r="D42" s="127">
        <v>14</v>
      </c>
      <c r="E42" s="127">
        <v>15</v>
      </c>
      <c r="F42" s="127">
        <v>16</v>
      </c>
      <c r="G42" s="109">
        <v>17</v>
      </c>
      <c r="H42" s="111">
        <v>18</v>
      </c>
      <c r="I42" s="99"/>
      <c r="J42" s="99">
        <v>9</v>
      </c>
      <c r="K42" s="99"/>
      <c r="L42" s="128">
        <v>10</v>
      </c>
      <c r="M42" s="127">
        <v>11</v>
      </c>
      <c r="N42" s="127">
        <v>12</v>
      </c>
      <c r="O42" s="127">
        <v>13</v>
      </c>
      <c r="P42" s="127">
        <v>14</v>
      </c>
      <c r="Q42" s="109">
        <v>15</v>
      </c>
      <c r="R42" s="111">
        <v>16</v>
      </c>
      <c r="S42" s="99"/>
      <c r="T42" s="112">
        <v>9</v>
      </c>
      <c r="U42" s="112"/>
      <c r="V42" s="135"/>
      <c r="W42" s="112"/>
      <c r="X42" s="112"/>
    </row>
    <row r="43" spans="1:24" x14ac:dyDescent="0.3">
      <c r="A43" s="99"/>
      <c r="B43" s="128">
        <v>19</v>
      </c>
      <c r="C43" s="127">
        <v>20</v>
      </c>
      <c r="D43" s="127">
        <v>21</v>
      </c>
      <c r="E43" s="127">
        <v>22</v>
      </c>
      <c r="F43" s="127">
        <v>23</v>
      </c>
      <c r="G43" s="109">
        <v>24</v>
      </c>
      <c r="H43" s="111">
        <v>25</v>
      </c>
      <c r="I43" s="99"/>
      <c r="J43" s="99">
        <v>9</v>
      </c>
      <c r="K43" s="99"/>
      <c r="L43" s="128">
        <v>17</v>
      </c>
      <c r="M43" s="127">
        <v>18</v>
      </c>
      <c r="N43" s="127">
        <v>19</v>
      </c>
      <c r="O43" s="127">
        <v>20</v>
      </c>
      <c r="P43" s="127">
        <v>21</v>
      </c>
      <c r="Q43" s="109">
        <v>22</v>
      </c>
      <c r="R43" s="111">
        <v>23</v>
      </c>
      <c r="S43" s="99"/>
      <c r="T43" s="112">
        <v>9</v>
      </c>
      <c r="U43" s="112"/>
      <c r="V43" s="135"/>
      <c r="W43" s="112"/>
      <c r="X43" s="112"/>
    </row>
    <row r="44" spans="1:24" x14ac:dyDescent="0.3">
      <c r="A44" s="99"/>
      <c r="B44" s="127">
        <v>26</v>
      </c>
      <c r="C44" s="127">
        <v>27</v>
      </c>
      <c r="D44" s="127">
        <v>28</v>
      </c>
      <c r="E44" s="127">
        <v>29</v>
      </c>
      <c r="F44" s="127">
        <v>30</v>
      </c>
      <c r="G44" s="127"/>
      <c r="H44" s="127"/>
      <c r="I44" s="99"/>
      <c r="J44" s="99">
        <v>9</v>
      </c>
      <c r="K44" s="99"/>
      <c r="L44" s="110">
        <v>24</v>
      </c>
      <c r="M44" s="110">
        <v>25</v>
      </c>
      <c r="N44" s="110">
        <v>26</v>
      </c>
      <c r="O44" s="110">
        <v>27</v>
      </c>
      <c r="P44" s="110">
        <v>28</v>
      </c>
      <c r="Q44" s="109">
        <v>29</v>
      </c>
      <c r="R44" s="109">
        <v>30</v>
      </c>
      <c r="S44" s="99"/>
      <c r="T44" s="112">
        <v>9</v>
      </c>
      <c r="U44" s="112"/>
      <c r="V44" s="135"/>
      <c r="W44" s="112"/>
      <c r="X44" s="112"/>
    </row>
    <row r="45" spans="1:24" x14ac:dyDescent="0.3">
      <c r="A45" s="99"/>
      <c r="B45" s="115"/>
      <c r="C45" s="115"/>
      <c r="D45" s="115"/>
      <c r="E45" s="115"/>
      <c r="F45" s="115"/>
      <c r="G45" s="102"/>
      <c r="H45" s="102"/>
      <c r="I45" s="115"/>
      <c r="J45" s="99"/>
      <c r="K45" s="99"/>
      <c r="L45" s="127">
        <v>31</v>
      </c>
      <c r="M45" s="115"/>
      <c r="N45" s="115"/>
      <c r="O45" s="115"/>
      <c r="P45" s="115"/>
      <c r="Q45" s="103"/>
      <c r="R45" s="103"/>
      <c r="S45" s="115"/>
      <c r="T45" s="112">
        <v>2</v>
      </c>
      <c r="V45" s="131"/>
    </row>
    <row r="46" spans="1:24" x14ac:dyDescent="0.3">
      <c r="A46" s="99"/>
      <c r="B46" s="115">
        <f t="shared" ref="B46:D46" si="7">4*2</f>
        <v>8</v>
      </c>
      <c r="C46" s="115">
        <f t="shared" si="7"/>
        <v>8</v>
      </c>
      <c r="D46" s="115">
        <f t="shared" si="7"/>
        <v>8</v>
      </c>
      <c r="E46" s="115">
        <f>5*2</f>
        <v>10</v>
      </c>
      <c r="F46" s="115">
        <f>5*1</f>
        <v>5</v>
      </c>
      <c r="G46" s="102"/>
      <c r="H46" s="102"/>
      <c r="I46" s="115">
        <f>SUM(B46:H46)</f>
        <v>39</v>
      </c>
      <c r="J46" s="99"/>
      <c r="K46" s="99"/>
      <c r="L46" s="115">
        <f>4*2</f>
        <v>8</v>
      </c>
      <c r="M46" s="115">
        <f>3*2</f>
        <v>6</v>
      </c>
      <c r="N46" s="115">
        <f t="shared" ref="N46:O46" si="8">3*2</f>
        <v>6</v>
      </c>
      <c r="O46" s="115">
        <f t="shared" si="8"/>
        <v>6</v>
      </c>
      <c r="P46" s="115">
        <f>3*1</f>
        <v>3</v>
      </c>
      <c r="Q46" s="103"/>
      <c r="R46" s="103"/>
      <c r="S46" s="115">
        <f>SUM(L46:R46)</f>
        <v>29</v>
      </c>
      <c r="V46" s="131">
        <f>22+16</f>
        <v>38</v>
      </c>
    </row>
    <row r="47" spans="1:24" x14ac:dyDescent="0.3">
      <c r="A47" s="99"/>
      <c r="B47" s="172" t="s">
        <v>175</v>
      </c>
      <c r="C47" s="172"/>
      <c r="D47" s="172"/>
      <c r="E47" s="172"/>
      <c r="F47" s="172"/>
      <c r="G47" s="172"/>
      <c r="H47" s="172"/>
      <c r="I47" s="99"/>
      <c r="J47" s="99"/>
      <c r="K47" s="105"/>
      <c r="L47" s="172" t="s">
        <v>179</v>
      </c>
      <c r="M47" s="172"/>
      <c r="N47" s="172"/>
      <c r="O47" s="172"/>
      <c r="P47" s="172"/>
      <c r="Q47" s="172"/>
      <c r="R47" s="172"/>
      <c r="S47" s="99"/>
      <c r="V47" s="131"/>
    </row>
    <row r="48" spans="1:24" x14ac:dyDescent="0.3">
      <c r="A48" s="99"/>
      <c r="B48" s="106" t="s">
        <v>128</v>
      </c>
      <c r="C48" s="106" t="s">
        <v>129</v>
      </c>
      <c r="D48" s="106" t="s">
        <v>176</v>
      </c>
      <c r="E48" s="106" t="s">
        <v>129</v>
      </c>
      <c r="F48" s="106" t="s">
        <v>177</v>
      </c>
      <c r="G48" s="106" t="s">
        <v>178</v>
      </c>
      <c r="H48" s="106" t="s">
        <v>130</v>
      </c>
      <c r="I48" s="99"/>
      <c r="J48" s="99"/>
      <c r="K48" s="105"/>
      <c r="L48" s="106" t="s">
        <v>128</v>
      </c>
      <c r="M48" s="106" t="s">
        <v>129</v>
      </c>
      <c r="N48" s="106" t="s">
        <v>176</v>
      </c>
      <c r="O48" s="106" t="s">
        <v>129</v>
      </c>
      <c r="P48" s="106" t="s">
        <v>177</v>
      </c>
      <c r="Q48" s="106" t="s">
        <v>178</v>
      </c>
      <c r="R48" s="106" t="s">
        <v>130</v>
      </c>
      <c r="S48" s="99"/>
      <c r="V48" s="131"/>
    </row>
    <row r="49" spans="1:22" x14ac:dyDescent="0.3">
      <c r="A49" s="99"/>
      <c r="B49" s="120"/>
      <c r="C49" s="127">
        <v>1</v>
      </c>
      <c r="D49" s="127">
        <v>2</v>
      </c>
      <c r="E49" s="127">
        <v>3</v>
      </c>
      <c r="F49" s="127">
        <v>4</v>
      </c>
      <c r="G49" s="109">
        <v>5</v>
      </c>
      <c r="H49" s="109">
        <v>6</v>
      </c>
      <c r="I49" s="99"/>
      <c r="J49" s="99">
        <v>7</v>
      </c>
      <c r="K49" s="99"/>
      <c r="L49" s="175"/>
      <c r="M49" s="176"/>
      <c r="N49" s="177"/>
      <c r="O49" s="127">
        <v>1</v>
      </c>
      <c r="P49" s="127">
        <v>2</v>
      </c>
      <c r="Q49" s="119">
        <v>3</v>
      </c>
      <c r="R49" s="111">
        <v>4</v>
      </c>
      <c r="S49" s="99"/>
      <c r="T49" s="112">
        <v>3</v>
      </c>
      <c r="U49" s="112"/>
      <c r="V49" s="135"/>
    </row>
    <row r="50" spans="1:22" x14ac:dyDescent="0.3">
      <c r="A50" s="99"/>
      <c r="B50" s="128">
        <v>7</v>
      </c>
      <c r="C50" s="127">
        <v>8</v>
      </c>
      <c r="D50" s="127">
        <v>9</v>
      </c>
      <c r="E50" s="127">
        <v>10</v>
      </c>
      <c r="F50" s="127">
        <v>11</v>
      </c>
      <c r="G50" s="109">
        <v>12</v>
      </c>
      <c r="H50" s="111">
        <v>13</v>
      </c>
      <c r="I50" s="99"/>
      <c r="J50" s="99">
        <v>9</v>
      </c>
      <c r="K50" s="99"/>
      <c r="L50" s="110">
        <v>5</v>
      </c>
      <c r="M50" s="108">
        <v>6</v>
      </c>
      <c r="N50" s="127">
        <v>7</v>
      </c>
      <c r="O50" s="127">
        <v>8</v>
      </c>
      <c r="P50" s="127">
        <v>9</v>
      </c>
      <c r="Q50" s="109">
        <v>10</v>
      </c>
      <c r="R50" s="111">
        <v>11</v>
      </c>
      <c r="S50" s="99"/>
      <c r="T50" s="112">
        <v>5</v>
      </c>
      <c r="U50" s="112"/>
      <c r="V50" s="135"/>
    </row>
    <row r="51" spans="1:22" x14ac:dyDescent="0.3">
      <c r="A51" s="99"/>
      <c r="B51" s="128">
        <v>14</v>
      </c>
      <c r="C51" s="127">
        <v>15</v>
      </c>
      <c r="D51" s="127">
        <v>16</v>
      </c>
      <c r="E51" s="127">
        <v>17</v>
      </c>
      <c r="F51" s="127">
        <v>18</v>
      </c>
      <c r="G51" s="109">
        <v>19</v>
      </c>
      <c r="H51" s="111">
        <v>20</v>
      </c>
      <c r="I51" s="99"/>
      <c r="J51" s="99">
        <v>9</v>
      </c>
      <c r="K51" s="99"/>
      <c r="L51" s="128">
        <v>12</v>
      </c>
      <c r="M51" s="127">
        <v>13</v>
      </c>
      <c r="N51" s="127">
        <v>14</v>
      </c>
      <c r="O51" s="127">
        <v>15</v>
      </c>
      <c r="P51" s="127">
        <v>16</v>
      </c>
      <c r="Q51" s="109">
        <v>17</v>
      </c>
      <c r="R51" s="111">
        <v>18</v>
      </c>
      <c r="S51" s="99"/>
      <c r="T51" s="112">
        <v>9</v>
      </c>
      <c r="U51" s="112"/>
      <c r="V51" s="135"/>
    </row>
    <row r="52" spans="1:22" x14ac:dyDescent="0.3">
      <c r="A52" s="99"/>
      <c r="B52" s="128">
        <v>21</v>
      </c>
      <c r="C52" s="127">
        <v>22</v>
      </c>
      <c r="D52" s="127">
        <v>23</v>
      </c>
      <c r="E52" s="127">
        <v>24</v>
      </c>
      <c r="F52" s="127">
        <v>25</v>
      </c>
      <c r="G52" s="109">
        <v>26</v>
      </c>
      <c r="H52" s="111">
        <v>27</v>
      </c>
      <c r="I52" s="99"/>
      <c r="J52" s="99">
        <v>9</v>
      </c>
      <c r="K52" s="99"/>
      <c r="L52" s="110">
        <v>19</v>
      </c>
      <c r="M52" s="108">
        <v>20</v>
      </c>
      <c r="N52" s="108">
        <v>21</v>
      </c>
      <c r="O52" s="108">
        <v>22</v>
      </c>
      <c r="P52" s="108">
        <v>23</v>
      </c>
      <c r="Q52" s="109">
        <v>24</v>
      </c>
      <c r="R52" s="111">
        <v>25</v>
      </c>
      <c r="S52" s="99"/>
      <c r="T52" s="112"/>
      <c r="U52" s="112"/>
      <c r="V52" s="135"/>
    </row>
    <row r="53" spans="1:22" x14ac:dyDescent="0.3">
      <c r="A53" s="99"/>
      <c r="B53" s="128">
        <v>28</v>
      </c>
      <c r="C53" s="127">
        <v>29</v>
      </c>
      <c r="D53" s="127">
        <v>30</v>
      </c>
      <c r="E53" s="127"/>
      <c r="F53" s="127"/>
      <c r="G53" s="127"/>
      <c r="H53" s="127"/>
      <c r="I53" s="99"/>
      <c r="J53" s="99">
        <v>6</v>
      </c>
      <c r="K53" s="99"/>
      <c r="L53" s="110">
        <v>26</v>
      </c>
      <c r="M53" s="108">
        <v>27</v>
      </c>
      <c r="N53" s="108">
        <v>28</v>
      </c>
      <c r="O53" s="108">
        <v>29</v>
      </c>
      <c r="P53" s="108">
        <v>30</v>
      </c>
      <c r="Q53" s="111">
        <v>31</v>
      </c>
      <c r="R53" s="127"/>
      <c r="S53" s="99"/>
      <c r="T53" s="112"/>
      <c r="V53" s="131"/>
    </row>
    <row r="54" spans="1:22" x14ac:dyDescent="0.3">
      <c r="A54" s="99"/>
      <c r="B54" s="99"/>
      <c r="C54" s="99"/>
      <c r="D54" s="99"/>
      <c r="E54" s="99"/>
      <c r="F54" s="99"/>
      <c r="G54" s="99"/>
      <c r="H54" s="99"/>
      <c r="I54" s="99"/>
      <c r="J54" s="99"/>
      <c r="K54" s="99"/>
      <c r="L54" s="99"/>
      <c r="M54" s="99"/>
      <c r="N54" s="99"/>
      <c r="O54" s="99"/>
      <c r="P54" s="99"/>
      <c r="Q54" s="99"/>
      <c r="R54" s="99"/>
      <c r="S54" s="99"/>
      <c r="V54" s="131"/>
    </row>
    <row r="55" spans="1:22" x14ac:dyDescent="0.3">
      <c r="A55" s="99"/>
      <c r="B55" s="115">
        <f t="shared" ref="B55" si="9">4*2</f>
        <v>8</v>
      </c>
      <c r="C55" s="115">
        <f>5*2</f>
        <v>10</v>
      </c>
      <c r="D55" s="115">
        <f>5*2</f>
        <v>10</v>
      </c>
      <c r="E55" s="115">
        <f t="shared" ref="E55" si="10">4*2</f>
        <v>8</v>
      </c>
      <c r="F55" s="115">
        <f>4*1</f>
        <v>4</v>
      </c>
      <c r="G55" s="99"/>
      <c r="H55" s="99"/>
      <c r="I55" s="115">
        <f>SUM(B55:H55)</f>
        <v>40</v>
      </c>
      <c r="J55" s="99"/>
      <c r="K55" s="99"/>
      <c r="L55" s="115">
        <f>1*2</f>
        <v>2</v>
      </c>
      <c r="M55" s="115">
        <f>1*2</f>
        <v>2</v>
      </c>
      <c r="N55" s="115">
        <f>2*2</f>
        <v>4</v>
      </c>
      <c r="O55" s="115">
        <f>3*2</f>
        <v>6</v>
      </c>
      <c r="P55" s="115">
        <f>3*1</f>
        <v>3</v>
      </c>
      <c r="Q55" s="99"/>
      <c r="R55" s="99"/>
      <c r="S55" s="115">
        <f>SUM(L55:R55)</f>
        <v>17</v>
      </c>
      <c r="V55" s="131">
        <f>22+10</f>
        <v>32</v>
      </c>
    </row>
    <row r="56" spans="1:22" x14ac:dyDescent="0.3">
      <c r="J56" s="101">
        <f>SUM(J6:J55)</f>
        <v>216</v>
      </c>
      <c r="T56" s="101">
        <f>SUM(T6:T55)</f>
        <v>166</v>
      </c>
      <c r="V56" s="131"/>
    </row>
    <row r="57" spans="1:22" x14ac:dyDescent="0.3">
      <c r="I57" s="115">
        <f>SUM(I6:I56)</f>
        <v>224</v>
      </c>
      <c r="S57" s="153">
        <f>SUM(S6:S56)</f>
        <v>166</v>
      </c>
      <c r="V57" s="131">
        <f>SUM(V4:V56)</f>
        <v>217</v>
      </c>
    </row>
  </sheetData>
  <mergeCells count="25">
    <mergeCell ref="C11:H11"/>
    <mergeCell ref="B1:R1"/>
    <mergeCell ref="B4:H4"/>
    <mergeCell ref="L4:R4"/>
    <mergeCell ref="B6:F6"/>
    <mergeCell ref="M10:R10"/>
    <mergeCell ref="B38:H38"/>
    <mergeCell ref="L38:R38"/>
    <mergeCell ref="B13:H13"/>
    <mergeCell ref="L13:R13"/>
    <mergeCell ref="L15:O15"/>
    <mergeCell ref="B21:H21"/>
    <mergeCell ref="L21:R21"/>
    <mergeCell ref="B23:G23"/>
    <mergeCell ref="L23:M23"/>
    <mergeCell ref="P27:R27"/>
    <mergeCell ref="B30:H30"/>
    <mergeCell ref="L30:R30"/>
    <mergeCell ref="B32:E32"/>
    <mergeCell ref="O36:R36"/>
    <mergeCell ref="B40:D40"/>
    <mergeCell ref="L40:P40"/>
    <mergeCell ref="B47:H47"/>
    <mergeCell ref="L47:R47"/>
    <mergeCell ref="L49:N4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8"/>
  <sheetViews>
    <sheetView topLeftCell="A19" workbookViewId="0">
      <selection activeCell="I56" sqref="I56:S56"/>
    </sheetView>
  </sheetViews>
  <sheetFormatPr defaultColWidth="9.1796875" defaultRowHeight="13" x14ac:dyDescent="0.3"/>
  <cols>
    <col min="1" max="1" width="1.26953125" style="100" customWidth="1"/>
    <col min="2" max="8" width="5.1796875" style="101" customWidth="1"/>
    <col min="9" max="9" width="4" style="100" bestFit="1" customWidth="1"/>
    <col min="10" max="10" width="6.26953125" style="100" hidden="1" customWidth="1"/>
    <col min="11" max="11" width="2.81640625" style="100" customWidth="1"/>
    <col min="12" max="18" width="5.1796875" style="100" customWidth="1"/>
    <col min="19" max="19" width="6.54296875" style="100" customWidth="1"/>
    <col min="20" max="20" width="7.7265625" style="100" hidden="1" customWidth="1"/>
    <col min="21" max="21" width="9.1796875" style="100"/>
    <col min="22" max="22" width="10.453125" style="101" bestFit="1" customWidth="1"/>
    <col min="23" max="16384" width="9.1796875" style="100"/>
  </cols>
  <sheetData>
    <row r="1" spans="1:22" ht="33.5" x14ac:dyDescent="0.3">
      <c r="A1" s="99"/>
      <c r="B1" s="173">
        <v>2023</v>
      </c>
      <c r="C1" s="173"/>
      <c r="D1" s="173"/>
      <c r="E1" s="173"/>
      <c r="F1" s="173"/>
      <c r="G1" s="173"/>
      <c r="H1" s="173"/>
      <c r="I1" s="173"/>
      <c r="J1" s="173"/>
      <c r="K1" s="173"/>
      <c r="L1" s="173"/>
      <c r="M1" s="173"/>
      <c r="N1" s="173"/>
      <c r="O1" s="173"/>
      <c r="P1" s="173"/>
      <c r="Q1" s="173"/>
      <c r="R1" s="174"/>
    </row>
    <row r="2" spans="1:22" hidden="1" x14ac:dyDescent="0.3">
      <c r="A2" s="99"/>
      <c r="B2" s="102"/>
      <c r="C2" s="102"/>
      <c r="D2" s="102"/>
      <c r="E2" s="102"/>
      <c r="F2" s="102"/>
      <c r="G2" s="102"/>
      <c r="H2" s="102"/>
      <c r="I2" s="103"/>
      <c r="J2" s="103"/>
      <c r="K2" s="103"/>
      <c r="L2" s="103"/>
      <c r="M2" s="103"/>
      <c r="N2" s="103"/>
      <c r="O2" s="103"/>
      <c r="P2" s="103"/>
      <c r="Q2" s="103"/>
      <c r="R2" s="103"/>
    </row>
    <row r="3" spans="1:22" ht="14.5" x14ac:dyDescent="0.35">
      <c r="A3" s="99"/>
      <c r="B3" s="102"/>
      <c r="C3" s="102"/>
      <c r="D3" s="102"/>
      <c r="E3" s="102"/>
      <c r="F3" s="102"/>
      <c r="G3" s="102"/>
      <c r="H3" s="102"/>
      <c r="I3" s="103"/>
      <c r="J3" s="102" t="s">
        <v>127</v>
      </c>
      <c r="K3" s="103"/>
      <c r="L3" s="103"/>
      <c r="M3" s="103"/>
      <c r="N3" s="103"/>
      <c r="O3" s="103"/>
      <c r="P3" s="103"/>
      <c r="Q3" s="103"/>
      <c r="R3" s="33" t="s">
        <v>162</v>
      </c>
      <c r="S3" s="104"/>
      <c r="V3" s="131" t="s">
        <v>181</v>
      </c>
    </row>
    <row r="4" spans="1:22" x14ac:dyDescent="0.3">
      <c r="A4" s="99"/>
      <c r="B4" s="172" t="s">
        <v>164</v>
      </c>
      <c r="C4" s="172"/>
      <c r="D4" s="172"/>
      <c r="E4" s="172"/>
      <c r="F4" s="172"/>
      <c r="G4" s="172"/>
      <c r="H4" s="172"/>
      <c r="I4" s="99"/>
      <c r="J4" s="99"/>
      <c r="K4" s="105"/>
      <c r="L4" s="172" t="s">
        <v>166</v>
      </c>
      <c r="M4" s="172"/>
      <c r="N4" s="172"/>
      <c r="O4" s="172"/>
      <c r="P4" s="172"/>
      <c r="Q4" s="172"/>
      <c r="R4" s="172"/>
      <c r="S4" s="99"/>
      <c r="V4" s="131"/>
    </row>
    <row r="5" spans="1:22" x14ac:dyDescent="0.3">
      <c r="A5" s="99"/>
      <c r="B5" s="106" t="s">
        <v>128</v>
      </c>
      <c r="C5" s="106" t="s">
        <v>129</v>
      </c>
      <c r="D5" s="106" t="s">
        <v>176</v>
      </c>
      <c r="E5" s="106" t="s">
        <v>129</v>
      </c>
      <c r="F5" s="106" t="s">
        <v>177</v>
      </c>
      <c r="G5" s="106" t="s">
        <v>178</v>
      </c>
      <c r="H5" s="106" t="s">
        <v>130</v>
      </c>
      <c r="I5" s="99"/>
      <c r="J5" s="99"/>
      <c r="K5" s="107"/>
      <c r="L5" s="106" t="s">
        <v>128</v>
      </c>
      <c r="M5" s="106" t="s">
        <v>129</v>
      </c>
      <c r="N5" s="106" t="s">
        <v>176</v>
      </c>
      <c r="O5" s="106" t="s">
        <v>129</v>
      </c>
      <c r="P5" s="106" t="s">
        <v>177</v>
      </c>
      <c r="Q5" s="106" t="s">
        <v>178</v>
      </c>
      <c r="R5" s="106" t="s">
        <v>130</v>
      </c>
      <c r="S5" s="99"/>
      <c r="V5" s="131"/>
    </row>
    <row r="6" spans="1:22" x14ac:dyDescent="0.3">
      <c r="A6" s="99"/>
      <c r="B6" s="169"/>
      <c r="C6" s="170"/>
      <c r="D6" s="170"/>
      <c r="E6" s="170"/>
      <c r="F6" s="184"/>
      <c r="G6" s="171"/>
      <c r="H6" s="111">
        <v>1</v>
      </c>
      <c r="I6" s="99"/>
      <c r="J6" s="99"/>
      <c r="K6" s="99"/>
      <c r="L6" s="169"/>
      <c r="M6" s="171"/>
      <c r="N6" s="127">
        <v>1</v>
      </c>
      <c r="O6" s="127">
        <v>2</v>
      </c>
      <c r="P6" s="127">
        <v>3</v>
      </c>
      <c r="Q6" s="119">
        <v>4</v>
      </c>
      <c r="R6" s="111">
        <v>5</v>
      </c>
      <c r="S6" s="99"/>
      <c r="T6" s="99">
        <v>5</v>
      </c>
      <c r="V6" s="131"/>
    </row>
    <row r="7" spans="1:22" x14ac:dyDescent="0.3">
      <c r="A7" s="99"/>
      <c r="B7" s="110">
        <v>2</v>
      </c>
      <c r="C7" s="108">
        <v>3</v>
      </c>
      <c r="D7" s="108">
        <v>4</v>
      </c>
      <c r="E7" s="108">
        <v>5</v>
      </c>
      <c r="F7" s="108">
        <v>6</v>
      </c>
      <c r="G7" s="109">
        <v>7</v>
      </c>
      <c r="H7" s="111">
        <v>8</v>
      </c>
      <c r="I7" s="99"/>
      <c r="J7" s="99"/>
      <c r="K7" s="99"/>
      <c r="L7" s="128">
        <v>6</v>
      </c>
      <c r="M7" s="127">
        <v>7</v>
      </c>
      <c r="N7" s="127">
        <v>8</v>
      </c>
      <c r="O7" s="127">
        <v>9</v>
      </c>
      <c r="P7" s="127">
        <v>10</v>
      </c>
      <c r="Q7" s="109">
        <v>11</v>
      </c>
      <c r="R7" s="111">
        <v>12</v>
      </c>
      <c r="S7" s="99"/>
      <c r="T7" s="99">
        <v>9</v>
      </c>
      <c r="V7" s="131"/>
    </row>
    <row r="8" spans="1:22" x14ac:dyDescent="0.3">
      <c r="A8" s="99"/>
      <c r="B8" s="128">
        <v>9</v>
      </c>
      <c r="C8" s="127">
        <v>10</v>
      </c>
      <c r="D8" s="127">
        <v>11</v>
      </c>
      <c r="E8" s="127">
        <v>12</v>
      </c>
      <c r="F8" s="127">
        <v>13</v>
      </c>
      <c r="G8" s="109">
        <v>14</v>
      </c>
      <c r="H8" s="111">
        <v>15</v>
      </c>
      <c r="I8" s="99"/>
      <c r="J8" s="99">
        <v>9</v>
      </c>
      <c r="K8" s="99"/>
      <c r="L8" s="128">
        <v>13</v>
      </c>
      <c r="M8" s="127">
        <v>14</v>
      </c>
      <c r="N8" s="127">
        <v>15</v>
      </c>
      <c r="O8" s="127">
        <v>16</v>
      </c>
      <c r="P8" s="127">
        <v>17</v>
      </c>
      <c r="Q8" s="109">
        <v>18</v>
      </c>
      <c r="R8" s="111">
        <v>19</v>
      </c>
      <c r="S8" s="99"/>
      <c r="T8" s="99">
        <v>9</v>
      </c>
      <c r="V8" s="131"/>
    </row>
    <row r="9" spans="1:22" x14ac:dyDescent="0.3">
      <c r="A9" s="99"/>
      <c r="B9" s="128">
        <v>16</v>
      </c>
      <c r="C9" s="127">
        <v>17</v>
      </c>
      <c r="D9" s="127">
        <v>18</v>
      </c>
      <c r="E9" s="127">
        <v>19</v>
      </c>
      <c r="F9" s="127">
        <v>20</v>
      </c>
      <c r="G9" s="109">
        <v>21</v>
      </c>
      <c r="H9" s="111">
        <v>22</v>
      </c>
      <c r="I9" s="99"/>
      <c r="J9" s="99">
        <v>9</v>
      </c>
      <c r="K9" s="99"/>
      <c r="L9" s="128">
        <v>20</v>
      </c>
      <c r="M9" s="127">
        <v>21</v>
      </c>
      <c r="N9" s="127">
        <v>22</v>
      </c>
      <c r="O9" s="127">
        <v>23</v>
      </c>
      <c r="P9" s="127">
        <v>24</v>
      </c>
      <c r="Q9" s="109">
        <v>25</v>
      </c>
      <c r="R9" s="111">
        <v>26</v>
      </c>
      <c r="S9" s="99"/>
      <c r="T9" s="99">
        <v>9</v>
      </c>
      <c r="V9" s="131"/>
    </row>
    <row r="10" spans="1:22" x14ac:dyDescent="0.3">
      <c r="A10" s="99"/>
      <c r="B10" s="128">
        <v>23</v>
      </c>
      <c r="C10" s="127">
        <v>24</v>
      </c>
      <c r="D10" s="129">
        <v>25</v>
      </c>
      <c r="E10" s="129">
        <v>26</v>
      </c>
      <c r="F10" s="127">
        <v>27</v>
      </c>
      <c r="G10" s="109">
        <v>28</v>
      </c>
      <c r="H10" s="109">
        <v>29</v>
      </c>
      <c r="I10" s="99"/>
      <c r="J10" s="99">
        <v>9</v>
      </c>
      <c r="K10" s="99"/>
      <c r="L10" s="128">
        <v>27</v>
      </c>
      <c r="M10" s="127">
        <v>28</v>
      </c>
      <c r="N10" s="169"/>
      <c r="O10" s="170"/>
      <c r="P10" s="170"/>
      <c r="Q10" s="170"/>
      <c r="R10" s="171"/>
      <c r="S10" s="99"/>
      <c r="T10" s="99">
        <v>4</v>
      </c>
      <c r="V10" s="131"/>
    </row>
    <row r="11" spans="1:22" s="117" customFormat="1" x14ac:dyDescent="0.35">
      <c r="A11" s="105"/>
      <c r="B11" s="127">
        <v>30</v>
      </c>
      <c r="C11" s="128">
        <v>31</v>
      </c>
      <c r="D11" s="127"/>
      <c r="E11" s="127"/>
      <c r="F11" s="128"/>
      <c r="G11" s="127"/>
      <c r="H11" s="127"/>
      <c r="I11" s="105"/>
      <c r="J11" s="99">
        <v>4</v>
      </c>
      <c r="K11" s="105"/>
      <c r="L11" s="99"/>
      <c r="M11" s="99"/>
      <c r="N11" s="99"/>
      <c r="O11" s="99"/>
      <c r="P11" s="99"/>
      <c r="Q11" s="99"/>
      <c r="R11" s="99"/>
      <c r="S11" s="105"/>
      <c r="V11" s="134"/>
    </row>
    <row r="12" spans="1:22" x14ac:dyDescent="0.3">
      <c r="A12" s="99"/>
      <c r="B12" s="115">
        <f>4*2</f>
        <v>8</v>
      </c>
      <c r="C12" s="115">
        <f t="shared" ref="C12" si="0">4*2</f>
        <v>8</v>
      </c>
      <c r="D12" s="115">
        <f>3*2</f>
        <v>6</v>
      </c>
      <c r="E12" s="115">
        <f>3*2</f>
        <v>6</v>
      </c>
      <c r="F12" s="115">
        <f>3*1</f>
        <v>3</v>
      </c>
      <c r="G12" s="99"/>
      <c r="H12" s="99"/>
      <c r="I12" s="115">
        <f>SUM(B12:H12)</f>
        <v>31</v>
      </c>
      <c r="J12" s="99"/>
      <c r="K12" s="99"/>
      <c r="L12" s="115">
        <f>4*2</f>
        <v>8</v>
      </c>
      <c r="M12" s="115">
        <f>4*2</f>
        <v>8</v>
      </c>
      <c r="N12" s="115">
        <f>4*2</f>
        <v>8</v>
      </c>
      <c r="O12" s="115">
        <f>4*2</f>
        <v>8</v>
      </c>
      <c r="P12" s="115">
        <f>4*1</f>
        <v>4</v>
      </c>
      <c r="Q12" s="99"/>
      <c r="R12" s="99"/>
      <c r="S12" s="115">
        <f>SUM(L12:R12)</f>
        <v>36</v>
      </c>
      <c r="V12" s="131">
        <f>17+20</f>
        <v>37</v>
      </c>
    </row>
    <row r="13" spans="1:22" x14ac:dyDescent="0.3">
      <c r="A13" s="99"/>
      <c r="B13" s="172" t="s">
        <v>165</v>
      </c>
      <c r="C13" s="172"/>
      <c r="D13" s="172"/>
      <c r="E13" s="172"/>
      <c r="F13" s="172"/>
      <c r="G13" s="172"/>
      <c r="H13" s="172"/>
      <c r="I13" s="99"/>
      <c r="J13" s="99"/>
      <c r="K13" s="105"/>
      <c r="L13" s="172" t="s">
        <v>167</v>
      </c>
      <c r="M13" s="172"/>
      <c r="N13" s="172"/>
      <c r="O13" s="172"/>
      <c r="P13" s="172"/>
      <c r="Q13" s="172"/>
      <c r="R13" s="172"/>
      <c r="S13" s="99"/>
      <c r="V13" s="131"/>
    </row>
    <row r="14" spans="1:22" x14ac:dyDescent="0.3">
      <c r="A14" s="99"/>
      <c r="B14" s="106" t="s">
        <v>128</v>
      </c>
      <c r="C14" s="106" t="s">
        <v>129</v>
      </c>
      <c r="D14" s="106" t="s">
        <v>176</v>
      </c>
      <c r="E14" s="106" t="s">
        <v>129</v>
      </c>
      <c r="F14" s="106" t="s">
        <v>177</v>
      </c>
      <c r="G14" s="106" t="s">
        <v>178</v>
      </c>
      <c r="H14" s="106" t="s">
        <v>130</v>
      </c>
      <c r="I14" s="99"/>
      <c r="J14" s="99"/>
      <c r="K14" s="105"/>
      <c r="L14" s="106" t="s">
        <v>128</v>
      </c>
      <c r="M14" s="106" t="s">
        <v>129</v>
      </c>
      <c r="N14" s="106" t="s">
        <v>176</v>
      </c>
      <c r="O14" s="106" t="s">
        <v>129</v>
      </c>
      <c r="P14" s="106" t="s">
        <v>177</v>
      </c>
      <c r="Q14" s="106" t="s">
        <v>178</v>
      </c>
      <c r="R14" s="106" t="s">
        <v>130</v>
      </c>
      <c r="S14" s="99"/>
      <c r="V14" s="131"/>
    </row>
    <row r="15" spans="1:22" x14ac:dyDescent="0.3">
      <c r="A15" s="99"/>
      <c r="B15" s="169"/>
      <c r="C15" s="171"/>
      <c r="D15" s="127">
        <v>1</v>
      </c>
      <c r="E15" s="127">
        <v>2</v>
      </c>
      <c r="F15" s="127">
        <v>3</v>
      </c>
      <c r="G15" s="119">
        <v>4</v>
      </c>
      <c r="H15" s="111">
        <v>5</v>
      </c>
      <c r="I15" s="99"/>
      <c r="J15" s="99">
        <v>5</v>
      </c>
      <c r="K15" s="99"/>
      <c r="L15" s="169"/>
      <c r="M15" s="170"/>
      <c r="N15" s="170"/>
      <c r="O15" s="170"/>
      <c r="P15" s="171"/>
      <c r="Q15" s="109">
        <v>1</v>
      </c>
      <c r="R15" s="109">
        <v>2</v>
      </c>
      <c r="S15" s="99"/>
      <c r="V15" s="131"/>
    </row>
    <row r="16" spans="1:22" x14ac:dyDescent="0.3">
      <c r="A16" s="99"/>
      <c r="B16" s="110">
        <v>6</v>
      </c>
      <c r="C16" s="108">
        <v>7</v>
      </c>
      <c r="D16" s="108">
        <v>8</v>
      </c>
      <c r="E16" s="108">
        <v>9</v>
      </c>
      <c r="F16" s="108">
        <v>10</v>
      </c>
      <c r="G16" s="109">
        <v>11</v>
      </c>
      <c r="H16" s="111">
        <v>12</v>
      </c>
      <c r="I16" s="99"/>
      <c r="J16" s="99">
        <v>9</v>
      </c>
      <c r="K16" s="99"/>
      <c r="L16" s="128">
        <v>3</v>
      </c>
      <c r="M16" s="127">
        <v>4</v>
      </c>
      <c r="N16" s="127">
        <v>5</v>
      </c>
      <c r="O16" s="127">
        <v>6</v>
      </c>
      <c r="P16" s="108">
        <v>7</v>
      </c>
      <c r="Q16" s="109">
        <v>8</v>
      </c>
      <c r="R16" s="109">
        <v>9</v>
      </c>
      <c r="S16" s="99"/>
      <c r="T16" s="99">
        <v>7</v>
      </c>
      <c r="V16" s="131"/>
    </row>
    <row r="17" spans="1:22" x14ac:dyDescent="0.3">
      <c r="A17" s="99"/>
      <c r="B17" s="128">
        <v>13</v>
      </c>
      <c r="C17" s="127">
        <v>14</v>
      </c>
      <c r="D17" s="127">
        <v>15</v>
      </c>
      <c r="E17" s="127">
        <v>16</v>
      </c>
      <c r="F17" s="127">
        <v>17</v>
      </c>
      <c r="G17" s="109">
        <v>18</v>
      </c>
      <c r="H17" s="111">
        <v>19</v>
      </c>
      <c r="I17" s="99"/>
      <c r="J17" s="99">
        <v>9</v>
      </c>
      <c r="K17" s="99"/>
      <c r="L17" s="110">
        <v>10</v>
      </c>
      <c r="M17" s="127">
        <v>11</v>
      </c>
      <c r="N17" s="127">
        <v>12</v>
      </c>
      <c r="O17" s="127">
        <v>13</v>
      </c>
      <c r="P17" s="127">
        <v>14</v>
      </c>
      <c r="Q17" s="109">
        <v>15</v>
      </c>
      <c r="R17" s="111">
        <v>16</v>
      </c>
      <c r="S17" s="99"/>
      <c r="T17" s="99">
        <v>7</v>
      </c>
      <c r="V17" s="131"/>
    </row>
    <row r="18" spans="1:22" x14ac:dyDescent="0.3">
      <c r="A18" s="99"/>
      <c r="B18" s="128">
        <v>20</v>
      </c>
      <c r="C18" s="127">
        <v>21</v>
      </c>
      <c r="D18" s="127">
        <v>22</v>
      </c>
      <c r="E18" s="127">
        <v>23</v>
      </c>
      <c r="F18" s="127">
        <v>24</v>
      </c>
      <c r="G18" s="109">
        <v>25</v>
      </c>
      <c r="H18" s="111">
        <v>26</v>
      </c>
      <c r="I18" s="99"/>
      <c r="J18" s="99">
        <v>9</v>
      </c>
      <c r="K18" s="99"/>
      <c r="L18" s="128">
        <v>17</v>
      </c>
      <c r="M18" s="127">
        <v>18</v>
      </c>
      <c r="N18" s="127">
        <v>19</v>
      </c>
      <c r="O18" s="127">
        <v>20</v>
      </c>
      <c r="P18" s="127">
        <v>21</v>
      </c>
      <c r="Q18" s="109">
        <v>22</v>
      </c>
      <c r="R18" s="111">
        <v>23</v>
      </c>
      <c r="S18" s="99"/>
      <c r="T18" s="99">
        <v>9</v>
      </c>
      <c r="V18" s="131"/>
    </row>
    <row r="19" spans="1:22" x14ac:dyDescent="0.3">
      <c r="A19" s="99"/>
      <c r="B19" s="128">
        <v>27</v>
      </c>
      <c r="C19" s="127">
        <v>28</v>
      </c>
      <c r="D19" s="127">
        <v>29</v>
      </c>
      <c r="E19" s="127">
        <v>30</v>
      </c>
      <c r="F19" s="128">
        <v>31</v>
      </c>
      <c r="G19" s="127"/>
      <c r="H19" s="127"/>
      <c r="I19" s="99"/>
      <c r="J19" s="99">
        <v>9</v>
      </c>
      <c r="K19" s="99"/>
      <c r="L19" s="128">
        <v>24</v>
      </c>
      <c r="M19" s="127">
        <v>25</v>
      </c>
      <c r="N19" s="127">
        <v>26</v>
      </c>
      <c r="O19" s="127">
        <v>27</v>
      </c>
      <c r="P19" s="128">
        <v>28</v>
      </c>
      <c r="Q19" s="109">
        <v>29</v>
      </c>
      <c r="R19" s="111">
        <v>30</v>
      </c>
      <c r="S19" s="99"/>
      <c r="T19" s="99">
        <v>9</v>
      </c>
      <c r="V19" s="131"/>
    </row>
    <row r="20" spans="1:22" x14ac:dyDescent="0.3">
      <c r="A20" s="99"/>
      <c r="B20" s="115">
        <f>3*2</f>
        <v>6</v>
      </c>
      <c r="C20" s="115">
        <f>3*2</f>
        <v>6</v>
      </c>
      <c r="D20" s="115">
        <f>4*2</f>
        <v>8</v>
      </c>
      <c r="E20" s="115">
        <f>4*2</f>
        <v>8</v>
      </c>
      <c r="F20" s="115">
        <f>4*1</f>
        <v>4</v>
      </c>
      <c r="G20" s="99"/>
      <c r="H20" s="99"/>
      <c r="I20" s="115">
        <f>SUM(B20:H20)</f>
        <v>32</v>
      </c>
      <c r="J20" s="99"/>
      <c r="K20" s="99"/>
      <c r="L20" s="115">
        <f>3*2</f>
        <v>6</v>
      </c>
      <c r="M20" s="115">
        <f t="shared" ref="M20:N20" si="1">4*2</f>
        <v>8</v>
      </c>
      <c r="N20" s="115">
        <f t="shared" si="1"/>
        <v>8</v>
      </c>
      <c r="O20" s="115">
        <f>3*2+1*1</f>
        <v>7</v>
      </c>
      <c r="P20" s="115">
        <f>3*1</f>
        <v>3</v>
      </c>
      <c r="Q20" s="99"/>
      <c r="R20" s="99"/>
      <c r="S20" s="115">
        <f>SUM(L20:R20)</f>
        <v>32</v>
      </c>
      <c r="V20" s="131">
        <f>18+18</f>
        <v>36</v>
      </c>
    </row>
    <row r="21" spans="1:22" x14ac:dyDescent="0.3">
      <c r="A21" s="99"/>
      <c r="B21" s="172" t="s">
        <v>169</v>
      </c>
      <c r="C21" s="172"/>
      <c r="D21" s="172"/>
      <c r="E21" s="172"/>
      <c r="F21" s="172"/>
      <c r="G21" s="172"/>
      <c r="H21" s="172"/>
      <c r="I21" s="99"/>
      <c r="J21" s="99"/>
      <c r="K21" s="105"/>
      <c r="L21" s="172" t="s">
        <v>168</v>
      </c>
      <c r="M21" s="172"/>
      <c r="N21" s="172"/>
      <c r="O21" s="172"/>
      <c r="P21" s="172"/>
      <c r="Q21" s="172"/>
      <c r="R21" s="172"/>
      <c r="S21" s="99"/>
      <c r="V21" s="131"/>
    </row>
    <row r="22" spans="1:22" x14ac:dyDescent="0.3">
      <c r="A22" s="99"/>
      <c r="B22" s="106" t="s">
        <v>128</v>
      </c>
      <c r="C22" s="106" t="s">
        <v>129</v>
      </c>
      <c r="D22" s="106" t="s">
        <v>176</v>
      </c>
      <c r="E22" s="106" t="s">
        <v>129</v>
      </c>
      <c r="F22" s="106" t="s">
        <v>177</v>
      </c>
      <c r="G22" s="106" t="s">
        <v>178</v>
      </c>
      <c r="H22" s="106" t="s">
        <v>130</v>
      </c>
      <c r="I22" s="99"/>
      <c r="J22" s="99"/>
      <c r="K22" s="105"/>
      <c r="L22" s="106" t="s">
        <v>128</v>
      </c>
      <c r="M22" s="106" t="s">
        <v>129</v>
      </c>
      <c r="N22" s="106" t="s">
        <v>176</v>
      </c>
      <c r="O22" s="106" t="s">
        <v>129</v>
      </c>
      <c r="P22" s="106" t="s">
        <v>177</v>
      </c>
      <c r="Q22" s="106" t="s">
        <v>178</v>
      </c>
      <c r="R22" s="106" t="s">
        <v>130</v>
      </c>
      <c r="S22" s="99"/>
      <c r="V22" s="131"/>
    </row>
    <row r="23" spans="1:22" x14ac:dyDescent="0.3">
      <c r="A23" s="99"/>
      <c r="B23" s="108">
        <v>1</v>
      </c>
      <c r="C23" s="127">
        <v>2</v>
      </c>
      <c r="D23" s="127">
        <v>3</v>
      </c>
      <c r="E23" s="127">
        <v>4</v>
      </c>
      <c r="F23" s="127">
        <v>5</v>
      </c>
      <c r="G23" s="109">
        <v>6</v>
      </c>
      <c r="H23" s="111">
        <v>7</v>
      </c>
      <c r="I23" s="99"/>
      <c r="J23" s="99">
        <v>7</v>
      </c>
      <c r="K23" s="99"/>
      <c r="L23" s="169"/>
      <c r="M23" s="170"/>
      <c r="N23" s="171"/>
      <c r="O23" s="127">
        <v>1</v>
      </c>
      <c r="P23" s="127">
        <v>2</v>
      </c>
      <c r="Q23" s="109">
        <v>3</v>
      </c>
      <c r="R23" s="109">
        <v>4</v>
      </c>
      <c r="S23" s="99"/>
      <c r="T23" s="112">
        <v>3</v>
      </c>
      <c r="V23" s="131"/>
    </row>
    <row r="24" spans="1:22" x14ac:dyDescent="0.3">
      <c r="A24" s="99"/>
      <c r="B24" s="128">
        <v>8</v>
      </c>
      <c r="C24" s="127">
        <v>9</v>
      </c>
      <c r="D24" s="127">
        <v>10</v>
      </c>
      <c r="E24" s="127">
        <v>11</v>
      </c>
      <c r="F24" s="127">
        <v>12</v>
      </c>
      <c r="G24" s="109">
        <v>13</v>
      </c>
      <c r="H24" s="111">
        <v>14</v>
      </c>
      <c r="I24" s="99"/>
      <c r="J24" s="99">
        <v>9</v>
      </c>
      <c r="K24" s="99"/>
      <c r="L24" s="128">
        <v>5</v>
      </c>
      <c r="M24" s="127">
        <v>6</v>
      </c>
      <c r="N24" s="127">
        <v>7</v>
      </c>
      <c r="O24" s="127">
        <v>8</v>
      </c>
      <c r="P24" s="127">
        <v>9</v>
      </c>
      <c r="Q24" s="109">
        <v>10</v>
      </c>
      <c r="R24" s="111">
        <v>11</v>
      </c>
      <c r="S24" s="99"/>
      <c r="T24" s="112">
        <v>9</v>
      </c>
      <c r="V24" s="131"/>
    </row>
    <row r="25" spans="1:22" x14ac:dyDescent="0.3">
      <c r="A25" s="99"/>
      <c r="B25" s="128">
        <v>15</v>
      </c>
      <c r="C25" s="127">
        <v>16</v>
      </c>
      <c r="D25" s="127">
        <v>17</v>
      </c>
      <c r="E25" s="108">
        <v>18</v>
      </c>
      <c r="F25" s="108">
        <v>19</v>
      </c>
      <c r="G25" s="109">
        <v>20</v>
      </c>
      <c r="H25" s="111">
        <v>21</v>
      </c>
      <c r="I25" s="99"/>
      <c r="J25" s="99">
        <v>9</v>
      </c>
      <c r="K25" s="99"/>
      <c r="L25" s="128">
        <v>12</v>
      </c>
      <c r="M25" s="127">
        <v>13</v>
      </c>
      <c r="N25" s="127">
        <v>14</v>
      </c>
      <c r="O25" s="127">
        <v>15</v>
      </c>
      <c r="P25" s="127">
        <v>16</v>
      </c>
      <c r="Q25" s="109">
        <v>17</v>
      </c>
      <c r="R25" s="111">
        <v>18</v>
      </c>
      <c r="S25" s="99"/>
      <c r="T25" s="112">
        <v>9</v>
      </c>
      <c r="V25" s="131"/>
    </row>
    <row r="26" spans="1:22" x14ac:dyDescent="0.3">
      <c r="A26" s="99"/>
      <c r="B26" s="128">
        <v>22</v>
      </c>
      <c r="C26" s="127">
        <v>23</v>
      </c>
      <c r="D26" s="127">
        <v>24</v>
      </c>
      <c r="E26" s="127">
        <v>25</v>
      </c>
      <c r="F26" s="127">
        <v>26</v>
      </c>
      <c r="G26" s="109">
        <v>27</v>
      </c>
      <c r="H26" s="111">
        <v>28</v>
      </c>
      <c r="I26" s="99"/>
      <c r="J26" s="99">
        <v>9</v>
      </c>
      <c r="K26" s="99"/>
      <c r="L26" s="128">
        <v>19</v>
      </c>
      <c r="M26" s="127">
        <v>20</v>
      </c>
      <c r="N26" s="127">
        <v>21</v>
      </c>
      <c r="O26" s="127">
        <v>22</v>
      </c>
      <c r="P26" s="108">
        <v>23</v>
      </c>
      <c r="Q26" s="109">
        <v>24</v>
      </c>
      <c r="R26" s="111">
        <v>25</v>
      </c>
      <c r="S26" s="99"/>
      <c r="T26" s="112">
        <v>5</v>
      </c>
      <c r="V26" s="131"/>
    </row>
    <row r="27" spans="1:22" x14ac:dyDescent="0.3">
      <c r="A27" s="99"/>
      <c r="B27" s="127">
        <v>29</v>
      </c>
      <c r="C27" s="127">
        <v>30</v>
      </c>
      <c r="D27" s="127">
        <v>31</v>
      </c>
      <c r="E27" s="169"/>
      <c r="F27" s="170"/>
      <c r="G27" s="170"/>
      <c r="H27" s="171"/>
      <c r="I27" s="99"/>
      <c r="J27" s="99">
        <v>6</v>
      </c>
      <c r="K27" s="99"/>
      <c r="L27" s="128">
        <v>26</v>
      </c>
      <c r="M27" s="127">
        <v>27</v>
      </c>
      <c r="N27" s="129">
        <v>28</v>
      </c>
      <c r="O27" s="129">
        <v>29</v>
      </c>
      <c r="P27" s="129">
        <v>30</v>
      </c>
      <c r="Q27" s="169"/>
      <c r="R27" s="171"/>
      <c r="S27" s="99"/>
      <c r="T27" s="112">
        <v>9</v>
      </c>
      <c r="V27" s="131"/>
    </row>
    <row r="28" spans="1:22" x14ac:dyDescent="0.3">
      <c r="A28" s="99"/>
      <c r="B28" s="115">
        <f>4*2</f>
        <v>8</v>
      </c>
      <c r="C28" s="115">
        <f t="shared" ref="C28" si="2">5*2</f>
        <v>10</v>
      </c>
      <c r="D28" s="115">
        <f>4*2+1*1</f>
        <v>9</v>
      </c>
      <c r="E28" s="115">
        <f>3*2</f>
        <v>6</v>
      </c>
      <c r="F28" s="115">
        <f>3*1</f>
        <v>3</v>
      </c>
      <c r="G28" s="99"/>
      <c r="H28" s="99"/>
      <c r="I28" s="115">
        <f>SUM(B28:H28)</f>
        <v>36</v>
      </c>
      <c r="J28" s="99"/>
      <c r="K28" s="99"/>
      <c r="L28" s="115">
        <f>4*2</f>
        <v>8</v>
      </c>
      <c r="M28" s="115">
        <f t="shared" ref="M28:N28" si="3">4*2</f>
        <v>8</v>
      </c>
      <c r="N28" s="153">
        <f t="shared" si="3"/>
        <v>8</v>
      </c>
      <c r="O28" s="115">
        <f>4*2+1*1</f>
        <v>9</v>
      </c>
      <c r="P28" s="115">
        <f>4*1</f>
        <v>4</v>
      </c>
      <c r="Q28" s="99"/>
      <c r="R28" s="99"/>
      <c r="S28" s="153">
        <f>SUM(L28:R28)</f>
        <v>37</v>
      </c>
      <c r="T28" s="115"/>
      <c r="V28" s="131">
        <f>20+21</f>
        <v>41</v>
      </c>
    </row>
    <row r="29" spans="1:22" x14ac:dyDescent="0.3">
      <c r="A29" s="99"/>
      <c r="B29" s="178" t="s">
        <v>180</v>
      </c>
      <c r="C29" s="172"/>
      <c r="D29" s="172"/>
      <c r="E29" s="172"/>
      <c r="F29" s="172"/>
      <c r="G29" s="172"/>
      <c r="H29" s="172"/>
      <c r="I29" s="99"/>
      <c r="J29" s="99"/>
      <c r="K29" s="105"/>
      <c r="L29" s="178" t="s">
        <v>171</v>
      </c>
      <c r="M29" s="172"/>
      <c r="N29" s="172"/>
      <c r="O29" s="172"/>
      <c r="P29" s="172"/>
      <c r="Q29" s="172"/>
      <c r="R29" s="172"/>
      <c r="S29" s="99"/>
    </row>
    <row r="30" spans="1:22" x14ac:dyDescent="0.3">
      <c r="A30" s="99"/>
      <c r="B30" s="106" t="s">
        <v>128</v>
      </c>
      <c r="C30" s="106" t="s">
        <v>129</v>
      </c>
      <c r="D30" s="106" t="s">
        <v>176</v>
      </c>
      <c r="E30" s="106" t="s">
        <v>129</v>
      </c>
      <c r="F30" s="106" t="s">
        <v>177</v>
      </c>
      <c r="G30" s="106" t="s">
        <v>178</v>
      </c>
      <c r="H30" s="106" t="s">
        <v>130</v>
      </c>
      <c r="I30" s="99"/>
      <c r="J30" s="99"/>
      <c r="K30" s="105"/>
      <c r="L30" s="106" t="s">
        <v>128</v>
      </c>
      <c r="M30" s="106" t="s">
        <v>129</v>
      </c>
      <c r="N30" s="106" t="s">
        <v>176</v>
      </c>
      <c r="O30" s="106" t="s">
        <v>129</v>
      </c>
      <c r="P30" s="106" t="s">
        <v>177</v>
      </c>
      <c r="Q30" s="106" t="s">
        <v>178</v>
      </c>
      <c r="R30" s="106" t="s">
        <v>130</v>
      </c>
      <c r="S30" s="99"/>
      <c r="V30" s="131"/>
    </row>
    <row r="31" spans="1:22" x14ac:dyDescent="0.3">
      <c r="A31" s="99"/>
      <c r="B31" s="169"/>
      <c r="C31" s="170"/>
      <c r="D31" s="170"/>
      <c r="E31" s="170"/>
      <c r="F31" s="171"/>
      <c r="G31" s="119">
        <v>1</v>
      </c>
      <c r="H31" s="111">
        <v>2</v>
      </c>
      <c r="I31" s="99"/>
      <c r="J31" s="99"/>
      <c r="K31" s="99"/>
      <c r="L31" s="120"/>
      <c r="M31" s="127">
        <v>1</v>
      </c>
      <c r="N31" s="127">
        <v>2</v>
      </c>
      <c r="O31" s="127">
        <v>3</v>
      </c>
      <c r="P31" s="127">
        <v>4</v>
      </c>
      <c r="Q31" s="108">
        <v>5</v>
      </c>
      <c r="R31" s="109">
        <v>6</v>
      </c>
      <c r="S31" s="99"/>
      <c r="T31" s="112">
        <v>7</v>
      </c>
      <c r="U31" s="112"/>
      <c r="V31" s="131"/>
    </row>
    <row r="32" spans="1:22" x14ac:dyDescent="0.3">
      <c r="A32" s="99"/>
      <c r="B32" s="128">
        <v>3</v>
      </c>
      <c r="C32" s="127">
        <v>4</v>
      </c>
      <c r="D32" s="127">
        <v>5</v>
      </c>
      <c r="E32" s="127">
        <v>6</v>
      </c>
      <c r="F32" s="127">
        <v>7</v>
      </c>
      <c r="G32" s="127">
        <v>8</v>
      </c>
      <c r="H32" s="111">
        <v>9</v>
      </c>
      <c r="I32" s="99"/>
      <c r="J32" s="99">
        <v>9</v>
      </c>
      <c r="K32" s="99"/>
      <c r="L32" s="110">
        <v>7</v>
      </c>
      <c r="M32" s="108">
        <v>8</v>
      </c>
      <c r="N32" s="108">
        <v>9</v>
      </c>
      <c r="O32" s="108">
        <v>10</v>
      </c>
      <c r="P32" s="108">
        <v>11</v>
      </c>
      <c r="Q32" s="109">
        <v>12</v>
      </c>
      <c r="R32" s="109">
        <v>13</v>
      </c>
      <c r="S32" s="99"/>
      <c r="T32" s="112"/>
      <c r="U32" s="112"/>
      <c r="V32" s="135"/>
    </row>
    <row r="33" spans="1:22" x14ac:dyDescent="0.3">
      <c r="A33" s="99"/>
      <c r="B33" s="128">
        <v>10</v>
      </c>
      <c r="C33" s="127">
        <v>11</v>
      </c>
      <c r="D33" s="127">
        <v>12</v>
      </c>
      <c r="E33" s="127">
        <v>13</v>
      </c>
      <c r="F33" s="127">
        <v>14</v>
      </c>
      <c r="G33" s="127">
        <v>15</v>
      </c>
      <c r="H33" s="111">
        <v>16</v>
      </c>
      <c r="I33" s="99"/>
      <c r="J33" s="99">
        <v>9</v>
      </c>
      <c r="K33" s="99"/>
      <c r="L33" s="110">
        <v>14</v>
      </c>
      <c r="M33" s="108">
        <v>15</v>
      </c>
      <c r="N33" s="108">
        <v>16</v>
      </c>
      <c r="O33" s="108">
        <v>17</v>
      </c>
      <c r="P33" s="108">
        <v>18</v>
      </c>
      <c r="Q33" s="109">
        <v>19</v>
      </c>
      <c r="R33" s="109">
        <v>20</v>
      </c>
      <c r="S33" s="99"/>
      <c r="T33" s="112"/>
      <c r="U33" s="112"/>
      <c r="V33" s="135"/>
    </row>
    <row r="34" spans="1:22" x14ac:dyDescent="0.3">
      <c r="A34" s="99"/>
      <c r="B34" s="128">
        <v>17</v>
      </c>
      <c r="C34" s="127">
        <v>18</v>
      </c>
      <c r="D34" s="127">
        <v>19</v>
      </c>
      <c r="E34" s="127">
        <v>20</v>
      </c>
      <c r="F34" s="127">
        <v>21</v>
      </c>
      <c r="G34" s="127">
        <v>22</v>
      </c>
      <c r="H34" s="111">
        <v>23</v>
      </c>
      <c r="I34" s="99"/>
      <c r="J34" s="99">
        <v>9</v>
      </c>
      <c r="K34" s="99"/>
      <c r="L34" s="110">
        <v>21</v>
      </c>
      <c r="M34" s="108">
        <v>22</v>
      </c>
      <c r="N34" s="108">
        <v>23</v>
      </c>
      <c r="O34" s="108">
        <v>24</v>
      </c>
      <c r="P34" s="108">
        <v>25</v>
      </c>
      <c r="Q34" s="109">
        <v>26</v>
      </c>
      <c r="R34" s="109">
        <v>27</v>
      </c>
      <c r="S34" s="99"/>
      <c r="T34" s="112"/>
      <c r="U34" s="112"/>
      <c r="V34" s="135"/>
    </row>
    <row r="35" spans="1:22" x14ac:dyDescent="0.3">
      <c r="A35" s="99"/>
      <c r="B35" s="128">
        <v>24</v>
      </c>
      <c r="C35" s="127">
        <v>25</v>
      </c>
      <c r="D35" s="127">
        <v>26</v>
      </c>
      <c r="E35" s="127">
        <v>27</v>
      </c>
      <c r="F35" s="127">
        <v>28</v>
      </c>
      <c r="G35" s="127">
        <v>29</v>
      </c>
      <c r="H35" s="109">
        <v>30</v>
      </c>
      <c r="I35" s="99"/>
      <c r="J35" s="99">
        <v>9</v>
      </c>
      <c r="K35" s="99"/>
      <c r="L35" s="128">
        <v>28</v>
      </c>
      <c r="M35" s="127">
        <v>29</v>
      </c>
      <c r="N35" s="129">
        <v>30</v>
      </c>
      <c r="O35" s="129">
        <v>31</v>
      </c>
      <c r="P35" s="169"/>
      <c r="Q35" s="170"/>
      <c r="R35" s="171"/>
      <c r="S35" s="99"/>
      <c r="T35" s="112">
        <v>8</v>
      </c>
      <c r="U35" s="112"/>
      <c r="V35" s="135"/>
    </row>
    <row r="36" spans="1:22" x14ac:dyDescent="0.3">
      <c r="A36" s="99"/>
      <c r="B36" s="127">
        <v>31</v>
      </c>
      <c r="C36" s="169"/>
      <c r="D36" s="170"/>
      <c r="E36" s="170"/>
      <c r="F36" s="170"/>
      <c r="G36" s="170"/>
      <c r="H36" s="171"/>
      <c r="I36" s="99"/>
      <c r="J36" s="99">
        <v>2</v>
      </c>
      <c r="K36" s="99"/>
      <c r="L36" s="99"/>
      <c r="M36" s="99"/>
      <c r="N36" s="99"/>
      <c r="O36" s="99"/>
      <c r="P36" s="99"/>
      <c r="Q36" s="99"/>
      <c r="R36" s="99"/>
      <c r="S36" s="99"/>
      <c r="T36" s="112"/>
      <c r="U36" s="112"/>
      <c r="V36" s="135"/>
    </row>
    <row r="37" spans="1:22" x14ac:dyDescent="0.3">
      <c r="A37" s="99"/>
      <c r="B37" s="115">
        <f>5*2</f>
        <v>10</v>
      </c>
      <c r="C37" s="115">
        <f>4*2</f>
        <v>8</v>
      </c>
      <c r="D37" s="115">
        <f t="shared" ref="D37:F37" si="4">4*2</f>
        <v>8</v>
      </c>
      <c r="E37" s="115">
        <f t="shared" si="4"/>
        <v>8</v>
      </c>
      <c r="F37" s="115">
        <f t="shared" si="4"/>
        <v>8</v>
      </c>
      <c r="G37" s="115">
        <f t="shared" ref="G37" si="5">4*1</f>
        <v>4</v>
      </c>
      <c r="H37" s="99"/>
      <c r="I37" s="115">
        <f>SUM(B37:H37)</f>
        <v>46</v>
      </c>
      <c r="J37" s="99"/>
      <c r="K37" s="99"/>
      <c r="L37" s="115">
        <f>1*2</f>
        <v>2</v>
      </c>
      <c r="M37" s="115">
        <f>1*2+1*2</f>
        <v>4</v>
      </c>
      <c r="N37" s="115">
        <f t="shared" ref="N37:O37" si="6">1*2+1*2</f>
        <v>4</v>
      </c>
      <c r="O37" s="115">
        <f t="shared" si="6"/>
        <v>4</v>
      </c>
      <c r="P37" s="153">
        <f>1*1</f>
        <v>1</v>
      </c>
      <c r="Q37" s="99"/>
      <c r="R37" s="99"/>
      <c r="S37" s="153">
        <f>SUM(L37:R37)</f>
        <v>15</v>
      </c>
      <c r="V37" s="151">
        <v>33</v>
      </c>
    </row>
    <row r="38" spans="1:22" x14ac:dyDescent="0.3">
      <c r="A38" s="99"/>
      <c r="B38" s="172" t="s">
        <v>172</v>
      </c>
      <c r="C38" s="172"/>
      <c r="D38" s="172"/>
      <c r="E38" s="172"/>
      <c r="F38" s="172"/>
      <c r="G38" s="172"/>
      <c r="H38" s="172"/>
      <c r="I38" s="99"/>
      <c r="J38" s="99"/>
      <c r="K38" s="105"/>
      <c r="L38" s="172" t="s">
        <v>173</v>
      </c>
      <c r="M38" s="172"/>
      <c r="N38" s="172"/>
      <c r="O38" s="172"/>
      <c r="P38" s="172"/>
      <c r="Q38" s="172"/>
      <c r="R38" s="172"/>
      <c r="S38" s="99"/>
      <c r="V38" s="131"/>
    </row>
    <row r="39" spans="1:22" x14ac:dyDescent="0.3">
      <c r="A39" s="99"/>
      <c r="B39" s="106" t="s">
        <v>128</v>
      </c>
      <c r="C39" s="106" t="s">
        <v>129</v>
      </c>
      <c r="D39" s="106" t="s">
        <v>176</v>
      </c>
      <c r="E39" s="106" t="s">
        <v>129</v>
      </c>
      <c r="F39" s="106" t="s">
        <v>177</v>
      </c>
      <c r="G39" s="106" t="s">
        <v>178</v>
      </c>
      <c r="H39" s="106" t="s">
        <v>130</v>
      </c>
      <c r="I39" s="99"/>
      <c r="J39" s="99"/>
      <c r="K39" s="105"/>
      <c r="L39" s="106" t="s">
        <v>128</v>
      </c>
      <c r="M39" s="106" t="s">
        <v>129</v>
      </c>
      <c r="N39" s="106" t="s">
        <v>176</v>
      </c>
      <c r="O39" s="106" t="s">
        <v>129</v>
      </c>
      <c r="P39" s="106" t="s">
        <v>177</v>
      </c>
      <c r="Q39" s="106" t="s">
        <v>178</v>
      </c>
      <c r="R39" s="106" t="s">
        <v>130</v>
      </c>
      <c r="S39" s="99"/>
      <c r="V39" s="131"/>
    </row>
    <row r="40" spans="1:22" x14ac:dyDescent="0.3">
      <c r="A40" s="99"/>
      <c r="B40" s="169"/>
      <c r="C40" s="170"/>
      <c r="D40" s="170"/>
      <c r="E40" s="171"/>
      <c r="F40" s="127">
        <v>1</v>
      </c>
      <c r="G40" s="109">
        <v>2</v>
      </c>
      <c r="H40" s="111">
        <v>3</v>
      </c>
      <c r="I40" s="99"/>
      <c r="J40" s="99">
        <v>1</v>
      </c>
      <c r="K40" s="99"/>
      <c r="L40" s="169"/>
      <c r="M40" s="170"/>
      <c r="N40" s="170"/>
      <c r="O40" s="170"/>
      <c r="P40" s="170"/>
      <c r="Q40" s="171"/>
      <c r="R40" s="109">
        <v>1</v>
      </c>
      <c r="S40" s="99"/>
      <c r="T40" s="112"/>
      <c r="V40" s="135"/>
    </row>
    <row r="41" spans="1:22" x14ac:dyDescent="0.3">
      <c r="A41" s="99"/>
      <c r="B41" s="128">
        <v>4</v>
      </c>
      <c r="C41" s="127">
        <v>5</v>
      </c>
      <c r="D41" s="127">
        <v>6</v>
      </c>
      <c r="E41" s="127">
        <v>7</v>
      </c>
      <c r="F41" s="127">
        <v>8</v>
      </c>
      <c r="G41" s="109">
        <v>9</v>
      </c>
      <c r="H41" s="111">
        <v>10</v>
      </c>
      <c r="I41" s="99"/>
      <c r="J41" s="99">
        <v>9</v>
      </c>
      <c r="K41" s="99"/>
      <c r="L41" s="128">
        <v>2</v>
      </c>
      <c r="M41" s="127">
        <v>3</v>
      </c>
      <c r="N41" s="127">
        <v>4</v>
      </c>
      <c r="O41" s="127">
        <v>5</v>
      </c>
      <c r="P41" s="127">
        <v>6</v>
      </c>
      <c r="Q41" s="109">
        <v>7</v>
      </c>
      <c r="R41" s="111">
        <v>8</v>
      </c>
      <c r="S41" s="99"/>
      <c r="T41" s="112">
        <v>9</v>
      </c>
      <c r="V41" s="135"/>
    </row>
    <row r="42" spans="1:22" x14ac:dyDescent="0.3">
      <c r="A42" s="99"/>
      <c r="B42" s="128">
        <v>11</v>
      </c>
      <c r="C42" s="127">
        <v>12</v>
      </c>
      <c r="D42" s="127">
        <v>13</v>
      </c>
      <c r="E42" s="127">
        <v>14</v>
      </c>
      <c r="F42" s="127">
        <v>15</v>
      </c>
      <c r="G42" s="109">
        <v>16</v>
      </c>
      <c r="H42" s="111">
        <v>17</v>
      </c>
      <c r="I42" s="99"/>
      <c r="J42" s="99">
        <v>9</v>
      </c>
      <c r="K42" s="99"/>
      <c r="L42" s="128">
        <v>9</v>
      </c>
      <c r="M42" s="127">
        <v>10</v>
      </c>
      <c r="N42" s="127">
        <v>11</v>
      </c>
      <c r="O42" s="127">
        <v>12</v>
      </c>
      <c r="P42" s="127">
        <v>13</v>
      </c>
      <c r="Q42" s="109">
        <v>14</v>
      </c>
      <c r="R42" s="111">
        <v>15</v>
      </c>
      <c r="S42" s="99"/>
      <c r="T42" s="112">
        <v>9</v>
      </c>
      <c r="V42" s="135"/>
    </row>
    <row r="43" spans="1:22" x14ac:dyDescent="0.3">
      <c r="A43" s="99"/>
      <c r="B43" s="128">
        <v>18</v>
      </c>
      <c r="C43" s="127">
        <v>19</v>
      </c>
      <c r="D43" s="127">
        <v>20</v>
      </c>
      <c r="E43" s="127">
        <v>21</v>
      </c>
      <c r="F43" s="127">
        <v>22</v>
      </c>
      <c r="G43" s="109">
        <v>23</v>
      </c>
      <c r="H43" s="111">
        <v>24</v>
      </c>
      <c r="I43" s="99"/>
      <c r="J43" s="99">
        <v>9</v>
      </c>
      <c r="K43" s="99"/>
      <c r="L43" s="128">
        <v>16</v>
      </c>
      <c r="M43" s="127">
        <v>17</v>
      </c>
      <c r="N43" s="127">
        <v>18</v>
      </c>
      <c r="O43" s="127">
        <v>19</v>
      </c>
      <c r="P43" s="127">
        <v>20</v>
      </c>
      <c r="Q43" s="109">
        <v>21</v>
      </c>
      <c r="R43" s="111">
        <v>22</v>
      </c>
      <c r="S43" s="99"/>
      <c r="T43" s="112">
        <v>9</v>
      </c>
      <c r="V43" s="135"/>
    </row>
    <row r="44" spans="1:22" x14ac:dyDescent="0.3">
      <c r="A44" s="99"/>
      <c r="B44" s="128">
        <v>25</v>
      </c>
      <c r="C44" s="127">
        <v>26</v>
      </c>
      <c r="D44" s="127">
        <v>27</v>
      </c>
      <c r="E44" s="127">
        <v>28</v>
      </c>
      <c r="F44" s="127">
        <v>29</v>
      </c>
      <c r="G44" s="109">
        <v>30</v>
      </c>
      <c r="H44" s="120"/>
      <c r="I44" s="99"/>
      <c r="J44" s="99">
        <v>9</v>
      </c>
      <c r="K44" s="99"/>
      <c r="L44" s="110">
        <v>23</v>
      </c>
      <c r="M44" s="110">
        <v>24</v>
      </c>
      <c r="N44" s="110">
        <v>25</v>
      </c>
      <c r="O44" s="110">
        <v>26</v>
      </c>
      <c r="P44" s="110">
        <v>27</v>
      </c>
      <c r="Q44" s="109">
        <v>28</v>
      </c>
      <c r="R44" s="109">
        <v>29</v>
      </c>
      <c r="S44" s="99"/>
      <c r="T44" s="112">
        <v>9</v>
      </c>
      <c r="V44" s="135"/>
    </row>
    <row r="45" spans="1:22" x14ac:dyDescent="0.3">
      <c r="A45" s="99"/>
      <c r="B45" s="128"/>
      <c r="C45" s="128"/>
      <c r="D45" s="169"/>
      <c r="E45" s="170"/>
      <c r="F45" s="170"/>
      <c r="G45" s="170"/>
      <c r="H45" s="171"/>
      <c r="I45" s="99"/>
      <c r="J45" s="99"/>
      <c r="K45" s="99"/>
      <c r="L45" s="128">
        <v>30</v>
      </c>
      <c r="M45" s="128">
        <v>31</v>
      </c>
      <c r="N45" s="99"/>
      <c r="O45" s="99"/>
      <c r="P45" s="99"/>
      <c r="Q45" s="99"/>
      <c r="R45" s="99"/>
      <c r="S45" s="99"/>
      <c r="T45" s="101">
        <v>4</v>
      </c>
      <c r="V45" s="131"/>
    </row>
    <row r="46" spans="1:22" x14ac:dyDescent="0.3">
      <c r="A46" s="99"/>
      <c r="B46" s="115">
        <f t="shared" ref="B46:E46" si="7">4*2</f>
        <v>8</v>
      </c>
      <c r="C46" s="115">
        <f t="shared" si="7"/>
        <v>8</v>
      </c>
      <c r="D46" s="115">
        <f t="shared" si="7"/>
        <v>8</v>
      </c>
      <c r="E46" s="115">
        <f t="shared" si="7"/>
        <v>8</v>
      </c>
      <c r="F46" s="115">
        <f>5*1</f>
        <v>5</v>
      </c>
      <c r="G46" s="99"/>
      <c r="H46" s="99"/>
      <c r="I46" s="115">
        <f>SUM(B46:H46)</f>
        <v>37</v>
      </c>
      <c r="J46" s="99"/>
      <c r="K46" s="99"/>
      <c r="L46" s="115">
        <f>4*2</f>
        <v>8</v>
      </c>
      <c r="M46" s="115">
        <f>4*2</f>
        <v>8</v>
      </c>
      <c r="N46" s="115">
        <f>3*2</f>
        <v>6</v>
      </c>
      <c r="O46" s="115">
        <f>3*2</f>
        <v>6</v>
      </c>
      <c r="P46" s="115">
        <f>3*1</f>
        <v>3</v>
      </c>
      <c r="Q46" s="99"/>
      <c r="R46" s="99"/>
      <c r="S46" s="115">
        <f>SUM(L46:R46)</f>
        <v>31</v>
      </c>
      <c r="V46" s="131">
        <f>21+17</f>
        <v>38</v>
      </c>
    </row>
    <row r="47" spans="1:22" x14ac:dyDescent="0.3">
      <c r="A47" s="99"/>
      <c r="B47" s="172" t="s">
        <v>175</v>
      </c>
      <c r="C47" s="172"/>
      <c r="D47" s="172"/>
      <c r="E47" s="172"/>
      <c r="F47" s="172"/>
      <c r="G47" s="172"/>
      <c r="H47" s="172"/>
      <c r="I47" s="99"/>
      <c r="J47" s="99"/>
      <c r="K47" s="105"/>
      <c r="L47" s="172" t="s">
        <v>179</v>
      </c>
      <c r="M47" s="172"/>
      <c r="N47" s="172"/>
      <c r="O47" s="172"/>
      <c r="P47" s="172"/>
      <c r="Q47" s="172"/>
      <c r="R47" s="172"/>
      <c r="S47" s="99"/>
      <c r="V47" s="131"/>
    </row>
    <row r="48" spans="1:22" x14ac:dyDescent="0.3">
      <c r="A48" s="99"/>
      <c r="B48" s="106" t="s">
        <v>128</v>
      </c>
      <c r="C48" s="106" t="s">
        <v>129</v>
      </c>
      <c r="D48" s="106" t="s">
        <v>176</v>
      </c>
      <c r="E48" s="106" t="s">
        <v>129</v>
      </c>
      <c r="F48" s="106" t="s">
        <v>177</v>
      </c>
      <c r="G48" s="106" t="s">
        <v>178</v>
      </c>
      <c r="H48" s="106" t="s">
        <v>130</v>
      </c>
      <c r="I48" s="99"/>
      <c r="J48" s="99"/>
      <c r="K48" s="105"/>
      <c r="L48" s="106" t="s">
        <v>128</v>
      </c>
      <c r="M48" s="106" t="s">
        <v>129</v>
      </c>
      <c r="N48" s="106" t="s">
        <v>176</v>
      </c>
      <c r="O48" s="106" t="s">
        <v>129</v>
      </c>
      <c r="P48" s="106" t="s">
        <v>177</v>
      </c>
      <c r="Q48" s="106" t="s">
        <v>178</v>
      </c>
      <c r="R48" s="106" t="s">
        <v>130</v>
      </c>
      <c r="S48" s="99"/>
      <c r="V48" s="131"/>
    </row>
    <row r="49" spans="1:22" x14ac:dyDescent="0.3">
      <c r="A49" s="99"/>
      <c r="B49" s="169"/>
      <c r="C49" s="171"/>
      <c r="D49" s="127">
        <v>1</v>
      </c>
      <c r="E49" s="127">
        <v>2</v>
      </c>
      <c r="F49" s="127">
        <v>3</v>
      </c>
      <c r="G49" s="119">
        <v>4</v>
      </c>
      <c r="H49" s="111">
        <v>5</v>
      </c>
      <c r="I49" s="99"/>
      <c r="J49" s="99">
        <v>5</v>
      </c>
      <c r="K49" s="99"/>
      <c r="L49" s="169"/>
      <c r="M49" s="170"/>
      <c r="N49" s="170"/>
      <c r="O49" s="171"/>
      <c r="P49" s="127">
        <v>1</v>
      </c>
      <c r="Q49" s="109">
        <v>2</v>
      </c>
      <c r="R49" s="109">
        <v>3</v>
      </c>
      <c r="S49" s="99"/>
      <c r="T49" s="112">
        <v>1</v>
      </c>
      <c r="V49" s="135"/>
    </row>
    <row r="50" spans="1:22" x14ac:dyDescent="0.3">
      <c r="A50" s="99"/>
      <c r="B50" s="128">
        <v>6</v>
      </c>
      <c r="C50" s="127">
        <v>7</v>
      </c>
      <c r="D50" s="127">
        <v>8</v>
      </c>
      <c r="E50" s="127">
        <v>9</v>
      </c>
      <c r="F50" s="127">
        <v>10</v>
      </c>
      <c r="G50" s="109">
        <v>11</v>
      </c>
      <c r="H50" s="111">
        <v>12</v>
      </c>
      <c r="I50" s="99"/>
      <c r="J50" s="99">
        <v>9</v>
      </c>
      <c r="K50" s="99"/>
      <c r="L50" s="128">
        <v>4</v>
      </c>
      <c r="M50" s="127">
        <v>5</v>
      </c>
      <c r="N50" s="108">
        <v>6</v>
      </c>
      <c r="O50" s="127">
        <v>7</v>
      </c>
      <c r="P50" s="127">
        <v>8</v>
      </c>
      <c r="Q50" s="109">
        <v>9</v>
      </c>
      <c r="R50" s="109">
        <v>10</v>
      </c>
      <c r="S50" s="99"/>
      <c r="T50" s="112"/>
      <c r="V50" s="135"/>
    </row>
    <row r="51" spans="1:22" x14ac:dyDescent="0.3">
      <c r="A51" s="99"/>
      <c r="B51" s="128">
        <v>13</v>
      </c>
      <c r="C51" s="127">
        <v>14</v>
      </c>
      <c r="D51" s="127">
        <v>15</v>
      </c>
      <c r="E51" s="127">
        <v>16</v>
      </c>
      <c r="F51" s="127">
        <v>17</v>
      </c>
      <c r="G51" s="109">
        <v>18</v>
      </c>
      <c r="H51" s="111">
        <v>19</v>
      </c>
      <c r="I51" s="99"/>
      <c r="J51" s="99">
        <v>9</v>
      </c>
      <c r="K51" s="99"/>
      <c r="L51" s="128">
        <v>11</v>
      </c>
      <c r="M51" s="127">
        <v>12</v>
      </c>
      <c r="N51" s="127">
        <v>13</v>
      </c>
      <c r="O51" s="127">
        <v>14</v>
      </c>
      <c r="P51" s="127">
        <v>15</v>
      </c>
      <c r="Q51" s="109">
        <v>16</v>
      </c>
      <c r="R51" s="109">
        <v>17</v>
      </c>
      <c r="S51" s="99"/>
      <c r="T51" s="112">
        <v>9</v>
      </c>
      <c r="V51" s="135"/>
    </row>
    <row r="52" spans="1:22" x14ac:dyDescent="0.3">
      <c r="A52" s="99"/>
      <c r="B52" s="128">
        <v>20</v>
      </c>
      <c r="C52" s="127">
        <v>21</v>
      </c>
      <c r="D52" s="127">
        <v>22</v>
      </c>
      <c r="E52" s="127">
        <v>23</v>
      </c>
      <c r="F52" s="127">
        <v>24</v>
      </c>
      <c r="G52" s="109">
        <v>25</v>
      </c>
      <c r="H52" s="111">
        <v>26</v>
      </c>
      <c r="I52" s="99"/>
      <c r="J52" s="99">
        <v>9</v>
      </c>
      <c r="K52" s="99"/>
      <c r="L52" s="128">
        <v>18</v>
      </c>
      <c r="M52" s="127">
        <v>19</v>
      </c>
      <c r="N52" s="127">
        <v>20</v>
      </c>
      <c r="O52" s="128">
        <v>21</v>
      </c>
      <c r="P52" s="127">
        <v>22</v>
      </c>
      <c r="Q52" s="109">
        <v>23</v>
      </c>
      <c r="R52" s="109">
        <v>24</v>
      </c>
      <c r="S52" s="99"/>
      <c r="T52" s="112">
        <v>8</v>
      </c>
      <c r="V52" s="135"/>
    </row>
    <row r="53" spans="1:22" x14ac:dyDescent="0.3">
      <c r="A53" s="99"/>
      <c r="B53" s="128">
        <v>27</v>
      </c>
      <c r="C53" s="127">
        <v>28</v>
      </c>
      <c r="D53" s="129">
        <v>29</v>
      </c>
      <c r="E53" s="129">
        <v>30</v>
      </c>
      <c r="F53" s="128"/>
      <c r="G53" s="127"/>
      <c r="H53" s="129"/>
      <c r="I53" s="99"/>
      <c r="J53" s="99">
        <v>8</v>
      </c>
      <c r="K53" s="99"/>
      <c r="L53" s="110">
        <v>25</v>
      </c>
      <c r="M53" s="108">
        <v>26</v>
      </c>
      <c r="N53" s="130">
        <v>27</v>
      </c>
      <c r="O53" s="130">
        <v>28</v>
      </c>
      <c r="P53" s="108">
        <v>29</v>
      </c>
      <c r="Q53" s="109">
        <v>30</v>
      </c>
      <c r="R53" s="109">
        <v>31</v>
      </c>
      <c r="S53" s="99"/>
      <c r="V53" s="131"/>
    </row>
    <row r="54" spans="1:22" x14ac:dyDescent="0.3">
      <c r="A54" s="99"/>
      <c r="B54" s="115">
        <f t="shared" ref="B54:C54" si="8">4*2</f>
        <v>8</v>
      </c>
      <c r="C54" s="115">
        <f t="shared" si="8"/>
        <v>8</v>
      </c>
      <c r="D54" s="115">
        <f>5*2</f>
        <v>10</v>
      </c>
      <c r="E54" s="115">
        <f>5*2</f>
        <v>10</v>
      </c>
      <c r="F54" s="115">
        <f>4*1</f>
        <v>4</v>
      </c>
      <c r="G54" s="99"/>
      <c r="H54" s="99"/>
      <c r="I54" s="115">
        <f>SUM(B54:H54)</f>
        <v>40</v>
      </c>
      <c r="K54" s="99"/>
      <c r="L54" s="115">
        <f>3*2</f>
        <v>6</v>
      </c>
      <c r="M54" s="115">
        <f>2*2+1*1</f>
        <v>5</v>
      </c>
      <c r="N54" s="115">
        <f t="shared" ref="N54" si="9">2*2</f>
        <v>4</v>
      </c>
      <c r="O54" s="115">
        <f>3*2</f>
        <v>6</v>
      </c>
      <c r="P54" s="115">
        <f>4*1</f>
        <v>4</v>
      </c>
      <c r="Q54" s="99"/>
      <c r="R54" s="99"/>
      <c r="S54" s="115">
        <f>SUM(L54:R54)</f>
        <v>25</v>
      </c>
      <c r="T54" s="112"/>
      <c r="V54" s="131"/>
    </row>
    <row r="55" spans="1:22" x14ac:dyDescent="0.3">
      <c r="A55" s="99"/>
      <c r="I55" s="99"/>
      <c r="J55" s="101">
        <f>SUM(J6:J54)</f>
        <v>227</v>
      </c>
      <c r="K55" s="99"/>
      <c r="S55" s="99"/>
      <c r="T55" s="101">
        <f>SUM(T6:T54)</f>
        <v>176</v>
      </c>
      <c r="V55" s="131">
        <f>22+15</f>
        <v>37</v>
      </c>
    </row>
    <row r="56" spans="1:22" x14ac:dyDescent="0.3">
      <c r="A56" s="99"/>
      <c r="I56" s="115">
        <f>SUM(I6:I55)</f>
        <v>222</v>
      </c>
      <c r="S56" s="153">
        <f>SUM(S6:S55)</f>
        <v>176</v>
      </c>
      <c r="V56" s="131"/>
    </row>
    <row r="57" spans="1:22" x14ac:dyDescent="0.3">
      <c r="S57" s="99"/>
      <c r="V57" s="151">
        <f>SUM(V4:V56)</f>
        <v>222</v>
      </c>
    </row>
    <row r="58" spans="1:22" x14ac:dyDescent="0.3">
      <c r="S58" s="99"/>
    </row>
  </sheetData>
  <mergeCells count="29">
    <mergeCell ref="N10:R10"/>
    <mergeCell ref="B1:R1"/>
    <mergeCell ref="B4:H4"/>
    <mergeCell ref="L4:R4"/>
    <mergeCell ref="B6:G6"/>
    <mergeCell ref="L6:M6"/>
    <mergeCell ref="B31:F31"/>
    <mergeCell ref="B13:H13"/>
    <mergeCell ref="L13:R13"/>
    <mergeCell ref="B15:C15"/>
    <mergeCell ref="L15:P15"/>
    <mergeCell ref="B21:H21"/>
    <mergeCell ref="L21:R21"/>
    <mergeCell ref="L23:N23"/>
    <mergeCell ref="E27:H27"/>
    <mergeCell ref="Q27:R27"/>
    <mergeCell ref="B29:H29"/>
    <mergeCell ref="L29:R29"/>
    <mergeCell ref="P35:R35"/>
    <mergeCell ref="C36:H36"/>
    <mergeCell ref="B38:H38"/>
    <mergeCell ref="L38:R38"/>
    <mergeCell ref="B40:E40"/>
    <mergeCell ref="L40:Q40"/>
    <mergeCell ref="D45:H45"/>
    <mergeCell ref="B47:H47"/>
    <mergeCell ref="L47:R47"/>
    <mergeCell ref="B49:C49"/>
    <mergeCell ref="L49:O4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6"/>
  <sheetViews>
    <sheetView topLeftCell="A19" workbookViewId="0">
      <selection activeCell="AC51" sqref="AC51"/>
    </sheetView>
  </sheetViews>
  <sheetFormatPr defaultColWidth="9.1796875" defaultRowHeight="13" x14ac:dyDescent="0.3"/>
  <cols>
    <col min="1" max="1" width="4.1796875" style="100" customWidth="1"/>
    <col min="2" max="8" width="5.1796875" style="101" customWidth="1"/>
    <col min="9" max="9" width="4" style="100" bestFit="1" customWidth="1"/>
    <col min="10" max="10" width="6.26953125" style="100" hidden="1" customWidth="1"/>
    <col min="11" max="11" width="2.81640625" style="100" customWidth="1"/>
    <col min="12" max="18" width="5.1796875" style="100" customWidth="1"/>
    <col min="19" max="19" width="6.1796875" style="100" customWidth="1"/>
    <col min="20" max="20" width="9.1796875" style="100" hidden="1" customWidth="1"/>
    <col min="21" max="21" width="9.1796875" style="100"/>
    <col min="22" max="22" width="10.453125" style="101" bestFit="1" customWidth="1"/>
    <col min="23" max="16384" width="9.1796875" style="100"/>
  </cols>
  <sheetData>
    <row r="1" spans="1:22" ht="33.5" x14ac:dyDescent="0.3">
      <c r="A1" s="99"/>
      <c r="B1" s="173">
        <v>2024</v>
      </c>
      <c r="C1" s="173"/>
      <c r="D1" s="173"/>
      <c r="E1" s="173"/>
      <c r="F1" s="173"/>
      <c r="G1" s="173"/>
      <c r="H1" s="173"/>
      <c r="I1" s="173"/>
      <c r="J1" s="173"/>
      <c r="K1" s="173"/>
      <c r="L1" s="173"/>
      <c r="M1" s="173"/>
      <c r="N1" s="173"/>
      <c r="O1" s="173"/>
      <c r="P1" s="173"/>
      <c r="Q1" s="173"/>
      <c r="R1" s="174"/>
    </row>
    <row r="2" spans="1:22" hidden="1" x14ac:dyDescent="0.3">
      <c r="A2" s="99"/>
      <c r="B2" s="102"/>
      <c r="C2" s="102"/>
      <c r="D2" s="102"/>
      <c r="E2" s="102"/>
      <c r="F2" s="102"/>
      <c r="G2" s="102"/>
      <c r="H2" s="102"/>
      <c r="I2" s="103"/>
      <c r="J2" s="103"/>
      <c r="K2" s="103"/>
      <c r="L2" s="103"/>
      <c r="M2" s="103"/>
      <c r="N2" s="103"/>
      <c r="O2" s="103"/>
      <c r="P2" s="103"/>
      <c r="Q2" s="103"/>
      <c r="R2" s="103"/>
      <c r="S2" s="99"/>
    </row>
    <row r="3" spans="1:22" ht="14.5" x14ac:dyDescent="0.35">
      <c r="A3" s="99"/>
      <c r="B3" s="102"/>
      <c r="C3" s="102"/>
      <c r="D3" s="102"/>
      <c r="E3" s="102"/>
      <c r="F3" s="102"/>
      <c r="G3" s="102"/>
      <c r="H3" s="102"/>
      <c r="I3" s="103"/>
      <c r="J3" s="102" t="s">
        <v>127</v>
      </c>
      <c r="K3" s="103"/>
      <c r="L3" s="103"/>
      <c r="M3" s="103"/>
      <c r="N3" s="103"/>
      <c r="O3" s="103"/>
      <c r="P3" s="103"/>
      <c r="Q3" s="103"/>
      <c r="R3" s="33" t="s">
        <v>162</v>
      </c>
      <c r="S3" s="104"/>
      <c r="V3" s="131" t="s">
        <v>181</v>
      </c>
    </row>
    <row r="4" spans="1:22" x14ac:dyDescent="0.3">
      <c r="A4" s="99"/>
      <c r="B4" s="172" t="s">
        <v>164</v>
      </c>
      <c r="C4" s="172"/>
      <c r="D4" s="172"/>
      <c r="E4" s="172"/>
      <c r="F4" s="172"/>
      <c r="G4" s="172"/>
      <c r="H4" s="172"/>
      <c r="I4" s="99"/>
      <c r="J4" s="99"/>
      <c r="K4" s="105"/>
      <c r="L4" s="172" t="s">
        <v>166</v>
      </c>
      <c r="M4" s="172"/>
      <c r="N4" s="172"/>
      <c r="O4" s="172"/>
      <c r="P4" s="172"/>
      <c r="Q4" s="172"/>
      <c r="R4" s="172"/>
      <c r="S4" s="99"/>
      <c r="V4" s="131"/>
    </row>
    <row r="5" spans="1:22" x14ac:dyDescent="0.3">
      <c r="A5" s="99"/>
      <c r="B5" s="106" t="s">
        <v>128</v>
      </c>
      <c r="C5" s="106" t="s">
        <v>129</v>
      </c>
      <c r="D5" s="106" t="s">
        <v>176</v>
      </c>
      <c r="E5" s="106" t="s">
        <v>129</v>
      </c>
      <c r="F5" s="106" t="s">
        <v>177</v>
      </c>
      <c r="G5" s="106" t="s">
        <v>178</v>
      </c>
      <c r="H5" s="106" t="s">
        <v>130</v>
      </c>
      <c r="I5" s="99"/>
      <c r="J5" s="99"/>
      <c r="K5" s="107"/>
      <c r="L5" s="106" t="s">
        <v>128</v>
      </c>
      <c r="M5" s="106" t="s">
        <v>129</v>
      </c>
      <c r="N5" s="106" t="s">
        <v>176</v>
      </c>
      <c r="O5" s="106" t="s">
        <v>129</v>
      </c>
      <c r="P5" s="106" t="s">
        <v>177</v>
      </c>
      <c r="Q5" s="106" t="s">
        <v>178</v>
      </c>
      <c r="R5" s="106" t="s">
        <v>130</v>
      </c>
      <c r="S5" s="99"/>
      <c r="V5" s="131"/>
    </row>
    <row r="6" spans="1:22" x14ac:dyDescent="0.3">
      <c r="A6" s="99"/>
      <c r="B6" s="108">
        <v>1</v>
      </c>
      <c r="C6" s="108">
        <v>2</v>
      </c>
      <c r="D6" s="108">
        <v>3</v>
      </c>
      <c r="E6" s="108">
        <v>4</v>
      </c>
      <c r="F6" s="108">
        <v>5</v>
      </c>
      <c r="G6" s="109">
        <v>6</v>
      </c>
      <c r="H6" s="111">
        <v>7</v>
      </c>
      <c r="I6" s="99"/>
      <c r="J6" s="99"/>
      <c r="K6" s="99"/>
      <c r="L6" s="169"/>
      <c r="M6" s="170"/>
      <c r="N6" s="171"/>
      <c r="O6" s="127">
        <v>1</v>
      </c>
      <c r="P6" s="127">
        <v>2</v>
      </c>
      <c r="Q6" s="109">
        <v>3</v>
      </c>
      <c r="R6" s="109">
        <v>4</v>
      </c>
      <c r="S6" s="99"/>
      <c r="T6" s="99">
        <v>3</v>
      </c>
      <c r="V6" s="131"/>
    </row>
    <row r="7" spans="1:22" x14ac:dyDescent="0.3">
      <c r="A7" s="99"/>
      <c r="B7" s="128">
        <v>8</v>
      </c>
      <c r="C7" s="127">
        <v>9</v>
      </c>
      <c r="D7" s="136">
        <v>10</v>
      </c>
      <c r="E7" s="127">
        <v>11</v>
      </c>
      <c r="F7" s="127">
        <v>12</v>
      </c>
      <c r="G7" s="109">
        <v>13</v>
      </c>
      <c r="H7" s="111">
        <v>14</v>
      </c>
      <c r="I7" s="99"/>
      <c r="J7" s="99">
        <v>9</v>
      </c>
      <c r="K7" s="99"/>
      <c r="L7" s="128">
        <v>5</v>
      </c>
      <c r="M7" s="127">
        <v>6</v>
      </c>
      <c r="N7" s="127">
        <v>7</v>
      </c>
      <c r="O7" s="127">
        <v>8</v>
      </c>
      <c r="P7" s="127">
        <v>9</v>
      </c>
      <c r="Q7" s="109">
        <v>10</v>
      </c>
      <c r="R7" s="111">
        <v>11</v>
      </c>
      <c r="S7" s="99"/>
      <c r="T7" s="99">
        <v>9</v>
      </c>
      <c r="V7" s="131"/>
    </row>
    <row r="8" spans="1:22" x14ac:dyDescent="0.3">
      <c r="A8" s="99"/>
      <c r="B8" s="128">
        <v>15</v>
      </c>
      <c r="C8" s="127">
        <v>16</v>
      </c>
      <c r="D8" s="127">
        <v>17</v>
      </c>
      <c r="E8" s="127">
        <v>18</v>
      </c>
      <c r="F8" s="127">
        <v>19</v>
      </c>
      <c r="G8" s="109">
        <v>20</v>
      </c>
      <c r="H8" s="111">
        <v>21</v>
      </c>
      <c r="I8" s="99"/>
      <c r="J8" s="99">
        <v>9</v>
      </c>
      <c r="K8" s="99"/>
      <c r="L8" s="128">
        <v>12</v>
      </c>
      <c r="M8" s="127">
        <v>13</v>
      </c>
      <c r="N8" s="127">
        <v>14</v>
      </c>
      <c r="O8" s="127">
        <v>15</v>
      </c>
      <c r="P8" s="127">
        <v>16</v>
      </c>
      <c r="Q8" s="109">
        <v>17</v>
      </c>
      <c r="R8" s="111">
        <v>18</v>
      </c>
      <c r="S8" s="99"/>
      <c r="T8" s="99">
        <v>9</v>
      </c>
      <c r="V8" s="131"/>
    </row>
    <row r="9" spans="1:22" x14ac:dyDescent="0.3">
      <c r="A9" s="99"/>
      <c r="B9" s="128">
        <v>22</v>
      </c>
      <c r="C9" s="127">
        <v>23</v>
      </c>
      <c r="D9" s="127">
        <v>24</v>
      </c>
      <c r="E9" s="127">
        <v>25</v>
      </c>
      <c r="F9" s="127">
        <v>26</v>
      </c>
      <c r="G9" s="109">
        <v>27</v>
      </c>
      <c r="H9" s="111">
        <v>28</v>
      </c>
      <c r="I9" s="99"/>
      <c r="J9" s="99">
        <v>9</v>
      </c>
      <c r="K9" s="99"/>
      <c r="L9" s="128">
        <v>19</v>
      </c>
      <c r="M9" s="127">
        <v>20</v>
      </c>
      <c r="N9" s="127">
        <v>21</v>
      </c>
      <c r="O9" s="127">
        <v>22</v>
      </c>
      <c r="P9" s="127">
        <v>23</v>
      </c>
      <c r="Q9" s="109">
        <v>24</v>
      </c>
      <c r="R9" s="111">
        <v>25</v>
      </c>
      <c r="S9" s="99"/>
      <c r="T9" s="99"/>
      <c r="V9" s="131"/>
    </row>
    <row r="10" spans="1:22" x14ac:dyDescent="0.3">
      <c r="A10" s="99"/>
      <c r="B10" s="127">
        <v>29</v>
      </c>
      <c r="C10" s="127">
        <v>30</v>
      </c>
      <c r="D10" s="127">
        <v>31</v>
      </c>
      <c r="E10" s="169"/>
      <c r="F10" s="170"/>
      <c r="G10" s="170"/>
      <c r="H10" s="171"/>
      <c r="I10" s="99"/>
      <c r="J10" s="99">
        <v>6</v>
      </c>
      <c r="K10" s="99"/>
      <c r="L10" s="128">
        <v>26</v>
      </c>
      <c r="M10" s="127">
        <v>27</v>
      </c>
      <c r="N10" s="127">
        <v>28</v>
      </c>
      <c r="O10" s="127">
        <v>29</v>
      </c>
      <c r="P10" s="169"/>
      <c r="Q10" s="170"/>
      <c r="R10" s="171"/>
      <c r="S10" s="99"/>
      <c r="T10" s="99"/>
      <c r="V10" s="131"/>
    </row>
    <row r="11" spans="1:22" s="117" customFormat="1" x14ac:dyDescent="0.25">
      <c r="A11" s="105"/>
      <c r="B11" s="115">
        <f>4*2</f>
        <v>8</v>
      </c>
      <c r="C11" s="115">
        <f t="shared" ref="C11:D11" si="0">4*2</f>
        <v>8</v>
      </c>
      <c r="D11" s="115">
        <f t="shared" si="0"/>
        <v>8</v>
      </c>
      <c r="E11" s="115">
        <f>3*2</f>
        <v>6</v>
      </c>
      <c r="F11" s="115">
        <f>3*1</f>
        <v>3</v>
      </c>
      <c r="G11" s="116"/>
      <c r="H11" s="116"/>
      <c r="I11" s="115">
        <f>SUM(B11:H11)</f>
        <v>33</v>
      </c>
      <c r="J11" s="105"/>
      <c r="K11" s="105"/>
      <c r="L11" s="115">
        <f t="shared" ref="L11:N11" si="1">4*2</f>
        <v>8</v>
      </c>
      <c r="M11" s="115">
        <f t="shared" si="1"/>
        <v>8</v>
      </c>
      <c r="N11" s="115">
        <f t="shared" si="1"/>
        <v>8</v>
      </c>
      <c r="O11" s="115">
        <f>5*2</f>
        <v>10</v>
      </c>
      <c r="P11" s="115">
        <f>4*1</f>
        <v>4</v>
      </c>
      <c r="Q11" s="116"/>
      <c r="R11" s="116"/>
      <c r="S11" s="115">
        <f>SUM(L11:R11)</f>
        <v>38</v>
      </c>
      <c r="T11" s="99"/>
      <c r="V11" s="131">
        <f>18+21</f>
        <v>39</v>
      </c>
    </row>
    <row r="12" spans="1:22" x14ac:dyDescent="0.3">
      <c r="A12" s="99"/>
      <c r="B12" s="172" t="s">
        <v>165</v>
      </c>
      <c r="C12" s="172"/>
      <c r="D12" s="172"/>
      <c r="E12" s="172"/>
      <c r="F12" s="172"/>
      <c r="G12" s="172"/>
      <c r="H12" s="172"/>
      <c r="I12" s="99"/>
      <c r="J12" s="99"/>
      <c r="K12" s="105"/>
      <c r="L12" s="172" t="s">
        <v>167</v>
      </c>
      <c r="M12" s="172"/>
      <c r="N12" s="172"/>
      <c r="O12" s="172"/>
      <c r="P12" s="172"/>
      <c r="Q12" s="172"/>
      <c r="R12" s="172"/>
      <c r="S12" s="99"/>
    </row>
    <row r="13" spans="1:22" x14ac:dyDescent="0.3">
      <c r="A13" s="99"/>
      <c r="B13" s="106" t="s">
        <v>128</v>
      </c>
      <c r="C13" s="106" t="s">
        <v>129</v>
      </c>
      <c r="D13" s="106" t="s">
        <v>176</v>
      </c>
      <c r="E13" s="106" t="s">
        <v>129</v>
      </c>
      <c r="F13" s="106" t="s">
        <v>177</v>
      </c>
      <c r="G13" s="106" t="s">
        <v>178</v>
      </c>
      <c r="H13" s="106" t="s">
        <v>130</v>
      </c>
      <c r="I13" s="99"/>
      <c r="J13" s="99"/>
      <c r="K13" s="105"/>
      <c r="L13" s="106" t="s">
        <v>128</v>
      </c>
      <c r="M13" s="106" t="s">
        <v>129</v>
      </c>
      <c r="N13" s="106" t="s">
        <v>176</v>
      </c>
      <c r="O13" s="106" t="s">
        <v>129</v>
      </c>
      <c r="P13" s="106" t="s">
        <v>177</v>
      </c>
      <c r="Q13" s="106" t="s">
        <v>178</v>
      </c>
      <c r="R13" s="106" t="s">
        <v>130</v>
      </c>
      <c r="S13" s="99"/>
      <c r="V13" s="131"/>
    </row>
    <row r="14" spans="1:22" x14ac:dyDescent="0.3">
      <c r="A14" s="99"/>
      <c r="B14" s="169"/>
      <c r="C14" s="170"/>
      <c r="D14" s="170"/>
      <c r="E14" s="171"/>
      <c r="F14" s="128">
        <v>1</v>
      </c>
      <c r="G14" s="109">
        <v>2</v>
      </c>
      <c r="H14" s="111">
        <v>3</v>
      </c>
      <c r="I14" s="99"/>
      <c r="J14" s="99"/>
      <c r="K14" s="99"/>
      <c r="L14" s="108">
        <v>1</v>
      </c>
      <c r="M14" s="127">
        <v>2</v>
      </c>
      <c r="N14" s="127">
        <v>3</v>
      </c>
      <c r="O14" s="127">
        <v>4</v>
      </c>
      <c r="P14" s="127">
        <v>5</v>
      </c>
      <c r="Q14" s="109">
        <v>6</v>
      </c>
      <c r="R14" s="109">
        <v>7</v>
      </c>
      <c r="S14" s="99"/>
      <c r="T14" s="112">
        <v>7</v>
      </c>
      <c r="U14" s="112"/>
      <c r="V14" s="131"/>
    </row>
    <row r="15" spans="1:22" x14ac:dyDescent="0.3">
      <c r="A15" s="99"/>
      <c r="B15" s="110">
        <v>4</v>
      </c>
      <c r="C15" s="108">
        <v>5</v>
      </c>
      <c r="D15" s="108">
        <v>6</v>
      </c>
      <c r="E15" s="108">
        <v>7</v>
      </c>
      <c r="F15" s="108">
        <v>8</v>
      </c>
      <c r="G15" s="109">
        <v>9</v>
      </c>
      <c r="H15" s="111">
        <v>10</v>
      </c>
      <c r="I15" s="99"/>
      <c r="J15" s="99">
        <v>9</v>
      </c>
      <c r="K15" s="99"/>
      <c r="L15" s="128">
        <v>8</v>
      </c>
      <c r="M15" s="127">
        <v>9</v>
      </c>
      <c r="N15" s="127">
        <v>10</v>
      </c>
      <c r="O15" s="127">
        <v>11</v>
      </c>
      <c r="P15" s="127">
        <v>12</v>
      </c>
      <c r="Q15" s="109">
        <v>13</v>
      </c>
      <c r="R15" s="111">
        <v>14</v>
      </c>
      <c r="S15" s="99"/>
      <c r="T15" s="112">
        <v>9</v>
      </c>
      <c r="U15" s="112"/>
      <c r="V15" s="131"/>
    </row>
    <row r="16" spans="1:22" x14ac:dyDescent="0.3">
      <c r="A16" s="99"/>
      <c r="B16" s="128">
        <v>11</v>
      </c>
      <c r="C16" s="127">
        <v>12</v>
      </c>
      <c r="D16" s="127">
        <v>13</v>
      </c>
      <c r="E16" s="127">
        <v>14</v>
      </c>
      <c r="F16" s="127">
        <v>15</v>
      </c>
      <c r="G16" s="109">
        <v>16</v>
      </c>
      <c r="H16" s="111">
        <v>17</v>
      </c>
      <c r="I16" s="99"/>
      <c r="J16" s="99">
        <v>9</v>
      </c>
      <c r="K16" s="99"/>
      <c r="L16" s="128">
        <v>15</v>
      </c>
      <c r="M16" s="127">
        <v>16</v>
      </c>
      <c r="N16" s="127">
        <v>17</v>
      </c>
      <c r="O16" s="127">
        <v>18</v>
      </c>
      <c r="P16" s="127">
        <v>19</v>
      </c>
      <c r="Q16" s="109">
        <v>20</v>
      </c>
      <c r="R16" s="111">
        <v>21</v>
      </c>
      <c r="S16" s="99"/>
      <c r="T16" s="112">
        <v>9</v>
      </c>
      <c r="U16" s="112"/>
      <c r="V16" s="131"/>
    </row>
    <row r="17" spans="1:22" x14ac:dyDescent="0.3">
      <c r="A17" s="99"/>
      <c r="B17" s="128">
        <v>18</v>
      </c>
      <c r="C17" s="127">
        <v>19</v>
      </c>
      <c r="D17" s="127">
        <v>20</v>
      </c>
      <c r="E17" s="127">
        <v>21</v>
      </c>
      <c r="F17" s="127">
        <v>22</v>
      </c>
      <c r="G17" s="109">
        <v>23</v>
      </c>
      <c r="H17" s="111">
        <v>24</v>
      </c>
      <c r="I17" s="99"/>
      <c r="J17" s="99">
        <v>9</v>
      </c>
      <c r="K17" s="99"/>
      <c r="L17" s="128">
        <v>22</v>
      </c>
      <c r="M17" s="127">
        <v>23</v>
      </c>
      <c r="N17" s="127">
        <v>24</v>
      </c>
      <c r="O17" s="127">
        <v>25</v>
      </c>
      <c r="P17" s="127">
        <v>26</v>
      </c>
      <c r="Q17" s="109">
        <v>27</v>
      </c>
      <c r="R17" s="111">
        <v>28</v>
      </c>
      <c r="S17" s="99"/>
      <c r="T17" s="112">
        <v>9</v>
      </c>
      <c r="U17" s="112"/>
      <c r="V17" s="131"/>
    </row>
    <row r="18" spans="1:22" x14ac:dyDescent="0.3">
      <c r="A18" s="99"/>
      <c r="B18" s="128">
        <v>25</v>
      </c>
      <c r="C18" s="127">
        <v>26</v>
      </c>
      <c r="D18" s="127">
        <v>27</v>
      </c>
      <c r="E18" s="127">
        <v>28</v>
      </c>
      <c r="F18" s="108">
        <v>29</v>
      </c>
      <c r="G18" s="109">
        <v>30</v>
      </c>
      <c r="H18" s="111">
        <v>31</v>
      </c>
      <c r="I18" s="99"/>
      <c r="J18" s="99">
        <v>5</v>
      </c>
      <c r="K18" s="99"/>
      <c r="L18" s="128">
        <v>29</v>
      </c>
      <c r="M18" s="127">
        <v>30</v>
      </c>
      <c r="N18" s="169"/>
      <c r="O18" s="170"/>
      <c r="P18" s="170"/>
      <c r="Q18" s="170"/>
      <c r="R18" s="171"/>
      <c r="S18" s="99"/>
      <c r="T18" s="112">
        <v>4</v>
      </c>
      <c r="U18" s="112"/>
      <c r="V18" s="131"/>
    </row>
    <row r="19" spans="1:22" x14ac:dyDescent="0.3">
      <c r="A19" s="99"/>
      <c r="B19" s="115">
        <f>4*2</f>
        <v>8</v>
      </c>
      <c r="C19" s="115">
        <f t="shared" ref="C19" si="2">4*2</f>
        <v>8</v>
      </c>
      <c r="D19" s="115">
        <f>3*2+1*1</f>
        <v>7</v>
      </c>
      <c r="E19" s="153">
        <f>2*2+1*1</f>
        <v>5</v>
      </c>
      <c r="F19" s="115">
        <f>3*1</f>
        <v>3</v>
      </c>
      <c r="G19" s="102"/>
      <c r="H19" s="102"/>
      <c r="I19" s="153">
        <f>SUM(B19:H19)</f>
        <v>31</v>
      </c>
      <c r="J19" s="99"/>
      <c r="K19" s="99"/>
      <c r="L19" s="115">
        <f>4*2</f>
        <v>8</v>
      </c>
      <c r="M19" s="153">
        <f>5*2</f>
        <v>10</v>
      </c>
      <c r="N19" s="115">
        <f t="shared" ref="N19:O19" si="3">4*2</f>
        <v>8</v>
      </c>
      <c r="O19" s="115">
        <f t="shared" si="3"/>
        <v>8</v>
      </c>
      <c r="P19" s="115">
        <f>4*1</f>
        <v>4</v>
      </c>
      <c r="Q19" s="103"/>
      <c r="R19" s="103"/>
      <c r="S19" s="153">
        <f>SUM(L19:R19)</f>
        <v>38</v>
      </c>
      <c r="V19" s="131">
        <f>15+21</f>
        <v>36</v>
      </c>
    </row>
    <row r="20" spans="1:22" x14ac:dyDescent="0.3">
      <c r="A20" s="99"/>
      <c r="B20" s="172" t="s">
        <v>169</v>
      </c>
      <c r="C20" s="172"/>
      <c r="D20" s="172"/>
      <c r="E20" s="172"/>
      <c r="F20" s="172"/>
      <c r="G20" s="172"/>
      <c r="H20" s="172"/>
      <c r="I20" s="99"/>
      <c r="J20" s="99"/>
      <c r="K20" s="105"/>
      <c r="L20" s="172" t="s">
        <v>168</v>
      </c>
      <c r="M20" s="172"/>
      <c r="N20" s="172"/>
      <c r="O20" s="172"/>
      <c r="P20" s="172"/>
      <c r="Q20" s="172"/>
      <c r="R20" s="172"/>
      <c r="S20" s="99"/>
    </row>
    <row r="21" spans="1:22" x14ac:dyDescent="0.3">
      <c r="A21" s="99"/>
      <c r="B21" s="106" t="s">
        <v>128</v>
      </c>
      <c r="C21" s="106" t="s">
        <v>129</v>
      </c>
      <c r="D21" s="106" t="s">
        <v>176</v>
      </c>
      <c r="E21" s="106" t="s">
        <v>129</v>
      </c>
      <c r="F21" s="106" t="s">
        <v>177</v>
      </c>
      <c r="G21" s="106" t="s">
        <v>178</v>
      </c>
      <c r="H21" s="106" t="s">
        <v>130</v>
      </c>
      <c r="I21" s="99"/>
      <c r="J21" s="99"/>
      <c r="K21" s="105"/>
      <c r="L21" s="106" t="s">
        <v>128</v>
      </c>
      <c r="M21" s="106" t="s">
        <v>129</v>
      </c>
      <c r="N21" s="106" t="s">
        <v>176</v>
      </c>
      <c r="O21" s="106" t="s">
        <v>129</v>
      </c>
      <c r="P21" s="106" t="s">
        <v>177</v>
      </c>
      <c r="Q21" s="106" t="s">
        <v>178</v>
      </c>
      <c r="R21" s="106" t="s">
        <v>130</v>
      </c>
      <c r="S21" s="99"/>
      <c r="V21" s="131"/>
    </row>
    <row r="22" spans="1:22" x14ac:dyDescent="0.3">
      <c r="A22" s="99"/>
      <c r="B22" s="169"/>
      <c r="C22" s="171"/>
      <c r="D22" s="108">
        <v>1</v>
      </c>
      <c r="E22" s="108">
        <v>2</v>
      </c>
      <c r="F22" s="108">
        <v>3</v>
      </c>
      <c r="G22" s="109">
        <v>4</v>
      </c>
      <c r="H22" s="111">
        <v>5</v>
      </c>
      <c r="I22" s="99"/>
      <c r="J22" s="99"/>
      <c r="K22" s="99"/>
      <c r="L22" s="169"/>
      <c r="M22" s="170"/>
      <c r="N22" s="170"/>
      <c r="O22" s="170"/>
      <c r="P22" s="171"/>
      <c r="Q22" s="109">
        <v>1</v>
      </c>
      <c r="R22" s="109">
        <v>2</v>
      </c>
      <c r="S22" s="99"/>
      <c r="T22" s="112"/>
      <c r="U22" s="112"/>
      <c r="V22" s="131"/>
    </row>
    <row r="23" spans="1:22" x14ac:dyDescent="0.3">
      <c r="A23" s="99"/>
      <c r="B23" s="128">
        <v>6</v>
      </c>
      <c r="C23" s="127">
        <v>7</v>
      </c>
      <c r="D23" s="127">
        <v>8</v>
      </c>
      <c r="E23" s="108">
        <v>9</v>
      </c>
      <c r="F23" s="108">
        <v>10</v>
      </c>
      <c r="G23" s="109">
        <v>11</v>
      </c>
      <c r="H23" s="111">
        <v>12</v>
      </c>
      <c r="I23" s="99"/>
      <c r="J23" s="99">
        <v>5</v>
      </c>
      <c r="K23" s="99"/>
      <c r="L23" s="128">
        <v>3</v>
      </c>
      <c r="M23" s="127">
        <v>4</v>
      </c>
      <c r="N23" s="127">
        <v>5</v>
      </c>
      <c r="O23" s="127">
        <v>6</v>
      </c>
      <c r="P23" s="127">
        <v>7</v>
      </c>
      <c r="Q23" s="109">
        <v>8</v>
      </c>
      <c r="R23" s="111">
        <v>9</v>
      </c>
      <c r="S23" s="99"/>
      <c r="T23" s="112">
        <v>9</v>
      </c>
      <c r="U23" s="112"/>
      <c r="V23" s="131"/>
    </row>
    <row r="24" spans="1:22" x14ac:dyDescent="0.3">
      <c r="A24" s="99"/>
      <c r="B24" s="128">
        <v>13</v>
      </c>
      <c r="C24" s="127">
        <v>14</v>
      </c>
      <c r="D24" s="127">
        <v>15</v>
      </c>
      <c r="E24" s="127">
        <v>16</v>
      </c>
      <c r="F24" s="127">
        <v>17</v>
      </c>
      <c r="G24" s="109">
        <v>18</v>
      </c>
      <c r="H24" s="111">
        <v>19</v>
      </c>
      <c r="I24" s="99"/>
      <c r="J24" s="99">
        <v>9</v>
      </c>
      <c r="K24" s="99"/>
      <c r="L24" s="128">
        <v>10</v>
      </c>
      <c r="M24" s="127">
        <v>11</v>
      </c>
      <c r="N24" s="127">
        <v>12</v>
      </c>
      <c r="O24" s="127">
        <v>13</v>
      </c>
      <c r="P24" s="127">
        <v>14</v>
      </c>
      <c r="Q24" s="109">
        <v>15</v>
      </c>
      <c r="R24" s="111">
        <v>16</v>
      </c>
      <c r="S24" s="99"/>
      <c r="T24" s="112">
        <v>9</v>
      </c>
      <c r="U24" s="112"/>
      <c r="V24" s="131"/>
    </row>
    <row r="25" spans="1:22" x14ac:dyDescent="0.3">
      <c r="A25" s="99"/>
      <c r="B25" s="128">
        <v>20</v>
      </c>
      <c r="C25" s="127">
        <v>21</v>
      </c>
      <c r="D25" s="127">
        <v>22</v>
      </c>
      <c r="E25" s="127">
        <v>23</v>
      </c>
      <c r="F25" s="127">
        <v>24</v>
      </c>
      <c r="G25" s="109">
        <v>25</v>
      </c>
      <c r="H25" s="111">
        <v>26</v>
      </c>
      <c r="I25" s="99"/>
      <c r="J25" s="99">
        <v>9</v>
      </c>
      <c r="K25" s="99"/>
      <c r="L25" s="128">
        <v>17</v>
      </c>
      <c r="M25" s="127">
        <v>18</v>
      </c>
      <c r="N25" s="127">
        <v>19</v>
      </c>
      <c r="O25" s="127">
        <v>20</v>
      </c>
      <c r="P25" s="108">
        <v>21</v>
      </c>
      <c r="Q25" s="109">
        <v>22</v>
      </c>
      <c r="R25" s="111">
        <v>23</v>
      </c>
      <c r="S25" s="99"/>
      <c r="T25" s="112">
        <v>5</v>
      </c>
      <c r="U25" s="112"/>
      <c r="V25" s="131"/>
    </row>
    <row r="26" spans="1:22" x14ac:dyDescent="0.3">
      <c r="A26" s="99"/>
      <c r="B26" s="127">
        <v>27</v>
      </c>
      <c r="C26" s="127">
        <v>28</v>
      </c>
      <c r="D26" s="127">
        <v>29</v>
      </c>
      <c r="E26" s="127">
        <v>30</v>
      </c>
      <c r="F26" s="127">
        <v>31</v>
      </c>
      <c r="G26" s="169"/>
      <c r="H26" s="171"/>
      <c r="I26" s="99"/>
      <c r="J26" s="99">
        <v>9</v>
      </c>
      <c r="K26" s="99"/>
      <c r="L26" s="128">
        <v>24</v>
      </c>
      <c r="M26" s="127">
        <v>25</v>
      </c>
      <c r="N26" s="129">
        <v>26</v>
      </c>
      <c r="O26" s="129">
        <v>27</v>
      </c>
      <c r="P26" s="129">
        <v>28</v>
      </c>
      <c r="Q26" s="113">
        <v>29</v>
      </c>
      <c r="R26" s="113">
        <v>30</v>
      </c>
      <c r="S26" s="99"/>
      <c r="T26" s="112">
        <v>9</v>
      </c>
      <c r="U26" s="112"/>
      <c r="V26" s="131"/>
    </row>
    <row r="27" spans="1:22" x14ac:dyDescent="0.3">
      <c r="A27" s="99"/>
      <c r="B27" s="115">
        <f>4*2</f>
        <v>8</v>
      </c>
      <c r="C27" s="115">
        <f t="shared" ref="C27" si="4">4*2</f>
        <v>8</v>
      </c>
      <c r="D27" s="115">
        <f>3*2+1*1</f>
        <v>7</v>
      </c>
      <c r="E27" s="115">
        <f>3*2</f>
        <v>6</v>
      </c>
      <c r="F27" s="115">
        <f>3*1</f>
        <v>3</v>
      </c>
      <c r="G27" s="102"/>
      <c r="H27" s="102"/>
      <c r="I27" s="115">
        <f>SUM(B27:H27)</f>
        <v>32</v>
      </c>
      <c r="J27" s="99"/>
      <c r="K27" s="99"/>
      <c r="L27" s="115">
        <f>4*2</f>
        <v>8</v>
      </c>
      <c r="M27" s="115">
        <f t="shared" ref="M27" si="5">4*2</f>
        <v>8</v>
      </c>
      <c r="N27" s="153">
        <f>4*2</f>
        <v>8</v>
      </c>
      <c r="O27" s="115">
        <f>3*2+1*1</f>
        <v>7</v>
      </c>
      <c r="P27" s="115">
        <f>3*1</f>
        <v>3</v>
      </c>
      <c r="Q27" s="103"/>
      <c r="R27" s="103"/>
      <c r="S27" s="153">
        <f>SUM(L27:R27)</f>
        <v>34</v>
      </c>
      <c r="V27" s="131">
        <f>18+19</f>
        <v>37</v>
      </c>
    </row>
    <row r="28" spans="1:22" x14ac:dyDescent="0.3">
      <c r="A28" s="99"/>
      <c r="B28" s="178" t="s">
        <v>170</v>
      </c>
      <c r="C28" s="172"/>
      <c r="D28" s="172"/>
      <c r="E28" s="172"/>
      <c r="F28" s="172"/>
      <c r="G28" s="172"/>
      <c r="H28" s="172"/>
      <c r="I28" s="99"/>
      <c r="J28" s="99"/>
      <c r="K28" s="99"/>
      <c r="L28" s="178" t="s">
        <v>171</v>
      </c>
      <c r="M28" s="172"/>
      <c r="N28" s="172"/>
      <c r="O28" s="172"/>
      <c r="P28" s="172"/>
      <c r="Q28" s="172"/>
      <c r="R28" s="172"/>
      <c r="S28" s="99"/>
    </row>
    <row r="29" spans="1:22" x14ac:dyDescent="0.3">
      <c r="A29" s="99"/>
      <c r="B29" s="106" t="s">
        <v>128</v>
      </c>
      <c r="C29" s="106" t="s">
        <v>129</v>
      </c>
      <c r="D29" s="106" t="s">
        <v>176</v>
      </c>
      <c r="E29" s="106" t="s">
        <v>129</v>
      </c>
      <c r="F29" s="106" t="s">
        <v>177</v>
      </c>
      <c r="G29" s="106" t="s">
        <v>178</v>
      </c>
      <c r="H29" s="106" t="s">
        <v>130</v>
      </c>
      <c r="I29" s="99"/>
      <c r="J29" s="99"/>
      <c r="K29" s="105"/>
      <c r="L29" s="106" t="s">
        <v>128</v>
      </c>
      <c r="M29" s="106" t="s">
        <v>129</v>
      </c>
      <c r="N29" s="106" t="s">
        <v>176</v>
      </c>
      <c r="O29" s="106" t="s">
        <v>129</v>
      </c>
      <c r="P29" s="106" t="s">
        <v>177</v>
      </c>
      <c r="Q29" s="106" t="s">
        <v>178</v>
      </c>
      <c r="R29" s="106" t="s">
        <v>130</v>
      </c>
      <c r="S29" s="99"/>
    </row>
    <row r="30" spans="1:22" x14ac:dyDescent="0.3">
      <c r="A30" s="99"/>
      <c r="B30" s="127">
        <v>1</v>
      </c>
      <c r="C30" s="127">
        <v>2</v>
      </c>
      <c r="D30" s="127">
        <v>3</v>
      </c>
      <c r="E30" s="127">
        <v>4</v>
      </c>
      <c r="F30" s="127">
        <v>5</v>
      </c>
      <c r="G30" s="108">
        <v>6</v>
      </c>
      <c r="H30" s="111">
        <v>7</v>
      </c>
      <c r="I30" s="99"/>
      <c r="J30" s="99">
        <v>9</v>
      </c>
      <c r="K30" s="99"/>
      <c r="L30" s="169"/>
      <c r="M30" s="170"/>
      <c r="N30" s="171"/>
      <c r="O30" s="127">
        <v>1</v>
      </c>
      <c r="P30" s="127">
        <v>2</v>
      </c>
      <c r="Q30" s="108">
        <v>3</v>
      </c>
      <c r="R30" s="109">
        <v>4</v>
      </c>
      <c r="S30" s="99"/>
      <c r="T30" s="112">
        <v>3</v>
      </c>
      <c r="U30" s="112"/>
      <c r="V30" s="131"/>
    </row>
    <row r="31" spans="1:22" x14ac:dyDescent="0.3">
      <c r="A31" s="99"/>
      <c r="B31" s="128">
        <v>8</v>
      </c>
      <c r="C31" s="127">
        <v>9</v>
      </c>
      <c r="D31" s="127">
        <v>10</v>
      </c>
      <c r="E31" s="127">
        <v>11</v>
      </c>
      <c r="F31" s="127">
        <v>12</v>
      </c>
      <c r="G31" s="127">
        <v>13</v>
      </c>
      <c r="H31" s="111">
        <v>14</v>
      </c>
      <c r="I31" s="99"/>
      <c r="J31" s="99">
        <v>9</v>
      </c>
      <c r="K31" s="99"/>
      <c r="L31" s="110">
        <v>5</v>
      </c>
      <c r="M31" s="108">
        <v>6</v>
      </c>
      <c r="N31" s="108">
        <v>7</v>
      </c>
      <c r="O31" s="108">
        <v>8</v>
      </c>
      <c r="P31" s="108">
        <v>9</v>
      </c>
      <c r="Q31" s="109">
        <v>10</v>
      </c>
      <c r="R31" s="109">
        <v>11</v>
      </c>
      <c r="S31" s="99"/>
      <c r="T31" s="112"/>
      <c r="U31" s="112"/>
      <c r="V31" s="131"/>
    </row>
    <row r="32" spans="1:22" x14ac:dyDescent="0.3">
      <c r="A32" s="99"/>
      <c r="B32" s="128">
        <v>15</v>
      </c>
      <c r="C32" s="127">
        <v>16</v>
      </c>
      <c r="D32" s="127">
        <v>17</v>
      </c>
      <c r="E32" s="127">
        <v>18</v>
      </c>
      <c r="F32" s="127">
        <v>19</v>
      </c>
      <c r="G32" s="127">
        <v>20</v>
      </c>
      <c r="H32" s="111">
        <v>21</v>
      </c>
      <c r="I32" s="99"/>
      <c r="J32" s="99">
        <v>9</v>
      </c>
      <c r="K32" s="99"/>
      <c r="L32" s="110">
        <v>12</v>
      </c>
      <c r="M32" s="108">
        <v>13</v>
      </c>
      <c r="N32" s="108">
        <v>14</v>
      </c>
      <c r="O32" s="108">
        <v>15</v>
      </c>
      <c r="P32" s="108">
        <v>16</v>
      </c>
      <c r="Q32" s="109">
        <v>17</v>
      </c>
      <c r="R32" s="109">
        <v>18</v>
      </c>
      <c r="S32" s="99"/>
      <c r="T32" s="112"/>
      <c r="U32" s="112"/>
      <c r="V32" s="135"/>
    </row>
    <row r="33" spans="1:22" x14ac:dyDescent="0.3">
      <c r="A33" s="99"/>
      <c r="B33" s="128">
        <v>22</v>
      </c>
      <c r="C33" s="127">
        <v>23</v>
      </c>
      <c r="D33" s="127">
        <v>24</v>
      </c>
      <c r="E33" s="127">
        <v>25</v>
      </c>
      <c r="F33" s="127">
        <v>26</v>
      </c>
      <c r="G33" s="127">
        <v>27</v>
      </c>
      <c r="H33" s="111">
        <v>28</v>
      </c>
      <c r="I33" s="99"/>
      <c r="J33" s="99">
        <v>9</v>
      </c>
      <c r="K33" s="99"/>
      <c r="L33" s="110">
        <v>19</v>
      </c>
      <c r="M33" s="108">
        <v>20</v>
      </c>
      <c r="N33" s="108">
        <v>21</v>
      </c>
      <c r="O33" s="108">
        <v>22</v>
      </c>
      <c r="P33" s="108">
        <v>23</v>
      </c>
      <c r="Q33" s="109">
        <v>24</v>
      </c>
      <c r="R33" s="109">
        <v>25</v>
      </c>
      <c r="S33" s="99"/>
      <c r="T33" s="112"/>
      <c r="U33" s="112"/>
      <c r="V33" s="135"/>
    </row>
    <row r="34" spans="1:22" x14ac:dyDescent="0.3">
      <c r="A34" s="99"/>
      <c r="B34" s="128">
        <v>29</v>
      </c>
      <c r="C34" s="127">
        <v>30</v>
      </c>
      <c r="D34" s="127">
        <v>31</v>
      </c>
      <c r="E34" s="169"/>
      <c r="F34" s="170"/>
      <c r="G34" s="170"/>
      <c r="H34" s="171"/>
      <c r="I34" s="99"/>
      <c r="J34" s="99">
        <v>6</v>
      </c>
      <c r="K34" s="99"/>
      <c r="L34" s="128">
        <v>26</v>
      </c>
      <c r="M34" s="127">
        <v>27</v>
      </c>
      <c r="N34" s="129">
        <v>28</v>
      </c>
      <c r="O34" s="129">
        <v>29</v>
      </c>
      <c r="P34" s="129">
        <v>30</v>
      </c>
      <c r="Q34" s="113">
        <v>31</v>
      </c>
      <c r="R34" s="120"/>
      <c r="S34" s="99"/>
      <c r="T34" s="112">
        <v>9</v>
      </c>
      <c r="U34" s="112"/>
      <c r="V34" s="135"/>
    </row>
    <row r="35" spans="1:22" x14ac:dyDescent="0.3">
      <c r="A35" s="99"/>
      <c r="B35" s="115">
        <f>5*2</f>
        <v>10</v>
      </c>
      <c r="C35" s="115">
        <f t="shared" ref="C35:D35" si="6">5*2</f>
        <v>10</v>
      </c>
      <c r="D35" s="115">
        <f t="shared" si="6"/>
        <v>10</v>
      </c>
      <c r="E35" s="115">
        <f>4*2</f>
        <v>8</v>
      </c>
      <c r="F35" s="115">
        <f>4*2</f>
        <v>8</v>
      </c>
      <c r="G35" s="115">
        <f>3*1</f>
        <v>3</v>
      </c>
      <c r="H35" s="102"/>
      <c r="I35" s="115">
        <f>SUM(B35:H35)</f>
        <v>49</v>
      </c>
      <c r="J35" s="99"/>
      <c r="K35" s="99"/>
      <c r="L35" s="115">
        <f>1*2</f>
        <v>2</v>
      </c>
      <c r="M35" s="115">
        <f t="shared" ref="M35:N35" si="7">1*2</f>
        <v>2</v>
      </c>
      <c r="N35" s="115">
        <f t="shared" si="7"/>
        <v>2</v>
      </c>
      <c r="O35" s="115">
        <f>1*2+1*2</f>
        <v>4</v>
      </c>
      <c r="P35" s="153">
        <f>1*1+1*1</f>
        <v>2</v>
      </c>
      <c r="Q35" s="103"/>
      <c r="R35" s="103"/>
      <c r="S35" s="153">
        <f>SUM(L35:R35)</f>
        <v>12</v>
      </c>
      <c r="V35" s="151">
        <v>33</v>
      </c>
    </row>
    <row r="36" spans="1:22" x14ac:dyDescent="0.3">
      <c r="A36" s="99"/>
      <c r="B36" s="185" t="s">
        <v>172</v>
      </c>
      <c r="C36" s="186"/>
      <c r="D36" s="186"/>
      <c r="E36" s="186"/>
      <c r="F36" s="186"/>
      <c r="G36" s="186"/>
      <c r="H36" s="187"/>
      <c r="I36" s="99"/>
      <c r="J36" s="99"/>
      <c r="K36" s="105"/>
      <c r="L36" s="172" t="s">
        <v>173</v>
      </c>
      <c r="M36" s="172"/>
      <c r="N36" s="172"/>
      <c r="O36" s="172"/>
      <c r="P36" s="172"/>
      <c r="Q36" s="172"/>
      <c r="R36" s="172"/>
      <c r="S36" s="99"/>
      <c r="V36" s="135"/>
    </row>
    <row r="37" spans="1:22" x14ac:dyDescent="0.3">
      <c r="A37" s="99"/>
      <c r="B37" s="145" t="s">
        <v>128</v>
      </c>
      <c r="C37" s="145" t="s">
        <v>129</v>
      </c>
      <c r="D37" s="146" t="s">
        <v>176</v>
      </c>
      <c r="E37" s="145" t="s">
        <v>129</v>
      </c>
      <c r="F37" s="146" t="s">
        <v>177</v>
      </c>
      <c r="G37" s="146" t="s">
        <v>178</v>
      </c>
      <c r="H37" s="145" t="s">
        <v>130</v>
      </c>
      <c r="I37" s="99"/>
      <c r="J37" s="99"/>
      <c r="K37" s="99"/>
      <c r="L37" s="147" t="s">
        <v>128</v>
      </c>
      <c r="M37" s="147" t="s">
        <v>129</v>
      </c>
      <c r="N37" s="146" t="s">
        <v>176</v>
      </c>
      <c r="O37" s="147" t="s">
        <v>129</v>
      </c>
      <c r="P37" s="146" t="s">
        <v>177</v>
      </c>
      <c r="Q37" s="146" t="s">
        <v>178</v>
      </c>
      <c r="R37" s="147" t="s">
        <v>130</v>
      </c>
      <c r="S37" s="99"/>
    </row>
    <row r="38" spans="1:22" x14ac:dyDescent="0.3">
      <c r="A38" s="99"/>
      <c r="B38" s="169"/>
      <c r="C38" s="170"/>
      <c r="D38" s="170"/>
      <c r="E38" s="170"/>
      <c r="F38" s="170"/>
      <c r="G38" s="171"/>
      <c r="H38" s="111">
        <v>1</v>
      </c>
      <c r="I38" s="99"/>
      <c r="J38" s="99"/>
      <c r="K38" s="99"/>
      <c r="L38" s="120"/>
      <c r="M38" s="127">
        <v>1</v>
      </c>
      <c r="N38" s="127">
        <v>2</v>
      </c>
      <c r="O38" s="127">
        <v>3</v>
      </c>
      <c r="P38" s="127">
        <v>4</v>
      </c>
      <c r="Q38" s="109">
        <v>5</v>
      </c>
      <c r="R38" s="109">
        <v>6</v>
      </c>
      <c r="S38" s="99"/>
      <c r="T38" s="112">
        <v>7</v>
      </c>
      <c r="V38" s="131"/>
    </row>
    <row r="39" spans="1:22" x14ac:dyDescent="0.3">
      <c r="A39" s="99"/>
      <c r="B39" s="128">
        <v>2</v>
      </c>
      <c r="C39" s="127">
        <v>3</v>
      </c>
      <c r="D39" s="127">
        <v>4</v>
      </c>
      <c r="E39" s="127">
        <v>5</v>
      </c>
      <c r="F39" s="127">
        <v>6</v>
      </c>
      <c r="G39" s="109">
        <v>7</v>
      </c>
      <c r="H39" s="111">
        <v>8</v>
      </c>
      <c r="I39" s="99"/>
      <c r="J39" s="99">
        <v>9</v>
      </c>
      <c r="K39" s="99"/>
      <c r="L39" s="128">
        <v>7</v>
      </c>
      <c r="M39" s="127">
        <v>8</v>
      </c>
      <c r="N39" s="127">
        <v>9</v>
      </c>
      <c r="O39" s="127">
        <v>10</v>
      </c>
      <c r="P39" s="127">
        <v>11</v>
      </c>
      <c r="Q39" s="109">
        <v>12</v>
      </c>
      <c r="R39" s="111">
        <v>13</v>
      </c>
      <c r="S39" s="99"/>
      <c r="T39" s="112">
        <v>9</v>
      </c>
      <c r="V39" s="131"/>
    </row>
    <row r="40" spans="1:22" x14ac:dyDescent="0.3">
      <c r="A40" s="99"/>
      <c r="B40" s="128">
        <v>9</v>
      </c>
      <c r="C40" s="127">
        <v>10</v>
      </c>
      <c r="D40" s="127">
        <v>11</v>
      </c>
      <c r="E40" s="127">
        <v>12</v>
      </c>
      <c r="F40" s="127">
        <v>13</v>
      </c>
      <c r="G40" s="109">
        <v>14</v>
      </c>
      <c r="H40" s="111">
        <v>15</v>
      </c>
      <c r="I40" s="99"/>
      <c r="J40" s="99">
        <v>9</v>
      </c>
      <c r="K40" s="99"/>
      <c r="L40" s="128">
        <v>14</v>
      </c>
      <c r="M40" s="127">
        <v>15</v>
      </c>
      <c r="N40" s="127">
        <v>16</v>
      </c>
      <c r="O40" s="127">
        <v>17</v>
      </c>
      <c r="P40" s="127">
        <v>18</v>
      </c>
      <c r="Q40" s="109">
        <v>19</v>
      </c>
      <c r="R40" s="111">
        <v>20</v>
      </c>
      <c r="S40" s="99"/>
      <c r="T40" s="112">
        <v>9</v>
      </c>
      <c r="V40" s="135"/>
    </row>
    <row r="41" spans="1:22" x14ac:dyDescent="0.3">
      <c r="A41" s="99"/>
      <c r="B41" s="128">
        <v>16</v>
      </c>
      <c r="C41" s="127">
        <v>17</v>
      </c>
      <c r="D41" s="127">
        <v>18</v>
      </c>
      <c r="E41" s="127">
        <v>19</v>
      </c>
      <c r="F41" s="127">
        <v>20</v>
      </c>
      <c r="G41" s="109">
        <v>21</v>
      </c>
      <c r="H41" s="111">
        <v>22</v>
      </c>
      <c r="I41" s="99"/>
      <c r="J41" s="99">
        <v>9</v>
      </c>
      <c r="K41" s="99"/>
      <c r="L41" s="110">
        <v>21</v>
      </c>
      <c r="M41" s="110">
        <v>22</v>
      </c>
      <c r="N41" s="110">
        <v>23</v>
      </c>
      <c r="O41" s="110">
        <v>24</v>
      </c>
      <c r="P41" s="110">
        <v>25</v>
      </c>
      <c r="Q41" s="109">
        <v>26</v>
      </c>
      <c r="R41" s="111">
        <v>27</v>
      </c>
      <c r="S41" s="99"/>
      <c r="T41" s="112">
        <v>9</v>
      </c>
      <c r="V41" s="135"/>
    </row>
    <row r="42" spans="1:22" x14ac:dyDescent="0.3">
      <c r="A42" s="99"/>
      <c r="B42" s="128">
        <v>23</v>
      </c>
      <c r="C42" s="127">
        <v>24</v>
      </c>
      <c r="D42" s="127">
        <v>25</v>
      </c>
      <c r="E42" s="127">
        <v>26</v>
      </c>
      <c r="F42" s="127">
        <v>27</v>
      </c>
      <c r="G42" s="109">
        <v>28</v>
      </c>
      <c r="H42" s="109">
        <v>29</v>
      </c>
      <c r="I42" s="99"/>
      <c r="J42" s="99">
        <v>9</v>
      </c>
      <c r="K42" s="99"/>
      <c r="L42" s="128">
        <v>28</v>
      </c>
      <c r="M42" s="127">
        <v>29</v>
      </c>
      <c r="N42" s="129">
        <v>30</v>
      </c>
      <c r="O42" s="129">
        <v>31</v>
      </c>
      <c r="P42" s="169"/>
      <c r="Q42" s="170"/>
      <c r="R42" s="171"/>
      <c r="S42" s="99"/>
      <c r="T42" s="112">
        <v>8</v>
      </c>
      <c r="V42" s="135"/>
    </row>
    <row r="43" spans="1:22" x14ac:dyDescent="0.3">
      <c r="A43" s="99"/>
      <c r="B43" s="127">
        <v>30</v>
      </c>
      <c r="C43" s="169"/>
      <c r="D43" s="170"/>
      <c r="E43" s="170"/>
      <c r="F43" s="170"/>
      <c r="G43" s="170"/>
      <c r="H43" s="171"/>
      <c r="I43" s="99"/>
      <c r="J43" s="99">
        <v>2</v>
      </c>
      <c r="K43" s="99"/>
      <c r="L43" s="99"/>
      <c r="M43" s="99"/>
      <c r="N43" s="99"/>
      <c r="O43" s="99"/>
      <c r="P43" s="99"/>
      <c r="Q43" s="99"/>
      <c r="R43" s="99"/>
      <c r="S43" s="99"/>
      <c r="T43" s="112"/>
      <c r="V43" s="135"/>
    </row>
    <row r="44" spans="1:22" x14ac:dyDescent="0.3">
      <c r="A44" s="99"/>
      <c r="B44" s="115">
        <f t="shared" ref="B44" si="8">5*2</f>
        <v>10</v>
      </c>
      <c r="C44" s="115">
        <f>4*2</f>
        <v>8</v>
      </c>
      <c r="D44" s="115">
        <f t="shared" ref="D44:E44" si="9">4*2</f>
        <v>8</v>
      </c>
      <c r="E44" s="115">
        <f t="shared" si="9"/>
        <v>8</v>
      </c>
      <c r="F44" s="115">
        <f>4*1</f>
        <v>4</v>
      </c>
      <c r="G44" s="102"/>
      <c r="H44" s="102"/>
      <c r="I44" s="115">
        <f>SUM(B44:H44)</f>
        <v>38</v>
      </c>
      <c r="J44" s="99"/>
      <c r="K44" s="99"/>
      <c r="L44" s="115">
        <f>3*2</f>
        <v>6</v>
      </c>
      <c r="M44" s="115">
        <f>4*2</f>
        <v>8</v>
      </c>
      <c r="N44" s="115">
        <f t="shared" ref="N44:O44" si="10">4*2</f>
        <v>8</v>
      </c>
      <c r="O44" s="115">
        <f t="shared" si="10"/>
        <v>8</v>
      </c>
      <c r="P44" s="115">
        <f>3*1</f>
        <v>3</v>
      </c>
      <c r="Q44" s="103"/>
      <c r="R44" s="103"/>
      <c r="S44" s="115">
        <f>SUM(L44:R44)</f>
        <v>33</v>
      </c>
      <c r="V44" s="131">
        <f>21+18</f>
        <v>39</v>
      </c>
    </row>
    <row r="45" spans="1:22" x14ac:dyDescent="0.3">
      <c r="A45" s="99"/>
      <c r="B45" s="185" t="s">
        <v>175</v>
      </c>
      <c r="C45" s="186"/>
      <c r="D45" s="186"/>
      <c r="E45" s="186"/>
      <c r="F45" s="186"/>
      <c r="G45" s="186"/>
      <c r="H45" s="187"/>
      <c r="I45" s="99"/>
      <c r="J45" s="99"/>
      <c r="K45" s="99"/>
      <c r="L45" s="185" t="s">
        <v>179</v>
      </c>
      <c r="M45" s="186"/>
      <c r="N45" s="186"/>
      <c r="O45" s="186"/>
      <c r="P45" s="186"/>
      <c r="Q45" s="186"/>
      <c r="R45" s="187"/>
      <c r="S45" s="99"/>
      <c r="V45" s="131"/>
    </row>
    <row r="46" spans="1:22" x14ac:dyDescent="0.3">
      <c r="A46" s="99"/>
      <c r="B46" s="106" t="s">
        <v>128</v>
      </c>
      <c r="C46" s="106" t="s">
        <v>129</v>
      </c>
      <c r="D46" s="106" t="s">
        <v>176</v>
      </c>
      <c r="E46" s="106" t="s">
        <v>129</v>
      </c>
      <c r="F46" s="106" t="s">
        <v>177</v>
      </c>
      <c r="G46" s="106" t="s">
        <v>178</v>
      </c>
      <c r="H46" s="106" t="s">
        <v>130</v>
      </c>
      <c r="I46" s="99"/>
      <c r="J46" s="99"/>
      <c r="K46" s="105"/>
      <c r="L46" s="106" t="s">
        <v>128</v>
      </c>
      <c r="M46" s="106" t="s">
        <v>129</v>
      </c>
      <c r="N46" s="106" t="s">
        <v>176</v>
      </c>
      <c r="O46" s="106" t="s">
        <v>129</v>
      </c>
      <c r="P46" s="106" t="s">
        <v>177</v>
      </c>
      <c r="Q46" s="106" t="s">
        <v>178</v>
      </c>
      <c r="R46" s="106" t="s">
        <v>130</v>
      </c>
      <c r="S46" s="99"/>
    </row>
    <row r="47" spans="1:22" x14ac:dyDescent="0.3">
      <c r="A47" s="99"/>
      <c r="B47" s="169"/>
      <c r="C47" s="170"/>
      <c r="D47" s="170"/>
      <c r="E47" s="171"/>
      <c r="F47" s="127">
        <v>1</v>
      </c>
      <c r="G47" s="119">
        <v>2</v>
      </c>
      <c r="H47" s="111">
        <v>3</v>
      </c>
      <c r="I47" s="99"/>
      <c r="J47" s="99">
        <v>1</v>
      </c>
      <c r="K47" s="99"/>
      <c r="L47" s="169"/>
      <c r="M47" s="170"/>
      <c r="N47" s="170"/>
      <c r="O47" s="170"/>
      <c r="P47" s="170"/>
      <c r="Q47" s="171"/>
      <c r="R47" s="109">
        <v>1</v>
      </c>
      <c r="S47" s="99"/>
      <c r="T47" s="112"/>
      <c r="V47" s="131"/>
    </row>
    <row r="48" spans="1:22" x14ac:dyDescent="0.3">
      <c r="A48" s="99"/>
      <c r="B48" s="128">
        <v>4</v>
      </c>
      <c r="C48" s="127">
        <v>5</v>
      </c>
      <c r="D48" s="127">
        <v>6</v>
      </c>
      <c r="E48" s="127">
        <v>7</v>
      </c>
      <c r="F48" s="127">
        <v>8</v>
      </c>
      <c r="G48" s="109">
        <v>9</v>
      </c>
      <c r="H48" s="111">
        <v>10</v>
      </c>
      <c r="I48" s="99"/>
      <c r="J48" s="99">
        <v>9</v>
      </c>
      <c r="K48" s="99"/>
      <c r="L48" s="128">
        <v>2</v>
      </c>
      <c r="M48" s="127">
        <v>3</v>
      </c>
      <c r="N48" s="127">
        <v>4</v>
      </c>
      <c r="O48" s="127">
        <v>5</v>
      </c>
      <c r="P48" s="108">
        <v>6</v>
      </c>
      <c r="Q48" s="109">
        <v>7</v>
      </c>
      <c r="R48" s="111">
        <v>8</v>
      </c>
      <c r="S48" s="99"/>
      <c r="T48" s="112">
        <v>7</v>
      </c>
      <c r="V48" s="131"/>
    </row>
    <row r="49" spans="1:22" x14ac:dyDescent="0.3">
      <c r="A49" s="99"/>
      <c r="B49" s="128">
        <v>11</v>
      </c>
      <c r="C49" s="127">
        <v>12</v>
      </c>
      <c r="D49" s="127">
        <v>13</v>
      </c>
      <c r="E49" s="127">
        <v>14</v>
      </c>
      <c r="F49" s="127">
        <v>15</v>
      </c>
      <c r="G49" s="109">
        <v>16</v>
      </c>
      <c r="H49" s="111">
        <v>17</v>
      </c>
      <c r="I49" s="99"/>
      <c r="J49" s="99">
        <v>9</v>
      </c>
      <c r="K49" s="99"/>
      <c r="L49" s="128">
        <v>9</v>
      </c>
      <c r="M49" s="127">
        <v>10</v>
      </c>
      <c r="N49" s="127">
        <v>11</v>
      </c>
      <c r="O49" s="127">
        <v>12</v>
      </c>
      <c r="P49" s="127">
        <v>13</v>
      </c>
      <c r="Q49" s="109">
        <v>14</v>
      </c>
      <c r="R49" s="111">
        <v>15</v>
      </c>
      <c r="S49" s="99"/>
      <c r="T49" s="112">
        <v>9</v>
      </c>
      <c r="V49" s="135"/>
    </row>
    <row r="50" spans="1:22" x14ac:dyDescent="0.3">
      <c r="A50" s="99"/>
      <c r="B50" s="128">
        <v>18</v>
      </c>
      <c r="C50" s="127">
        <v>19</v>
      </c>
      <c r="D50" s="127">
        <v>20</v>
      </c>
      <c r="E50" s="127">
        <v>21</v>
      </c>
      <c r="F50" s="127">
        <v>22</v>
      </c>
      <c r="G50" s="109">
        <v>23</v>
      </c>
      <c r="H50" s="111">
        <v>24</v>
      </c>
      <c r="I50" s="99"/>
      <c r="J50" s="99">
        <v>9</v>
      </c>
      <c r="K50" s="99"/>
      <c r="L50" s="128">
        <v>16</v>
      </c>
      <c r="M50" s="127">
        <v>17</v>
      </c>
      <c r="N50" s="127">
        <v>18</v>
      </c>
      <c r="O50" s="127">
        <v>19</v>
      </c>
      <c r="P50" s="127">
        <v>20</v>
      </c>
      <c r="Q50" s="109">
        <v>21</v>
      </c>
      <c r="R50" s="111">
        <v>22</v>
      </c>
      <c r="S50" s="99"/>
      <c r="T50" s="112">
        <v>9</v>
      </c>
      <c r="V50" s="135"/>
    </row>
    <row r="51" spans="1:22" x14ac:dyDescent="0.3">
      <c r="A51" s="99"/>
      <c r="B51" s="128">
        <v>25</v>
      </c>
      <c r="C51" s="127">
        <v>26</v>
      </c>
      <c r="D51" s="127">
        <v>27</v>
      </c>
      <c r="E51" s="127">
        <v>28</v>
      </c>
      <c r="F51" s="127">
        <v>29</v>
      </c>
      <c r="G51" s="109">
        <v>30</v>
      </c>
      <c r="H51" s="127"/>
      <c r="I51" s="137"/>
      <c r="J51" s="99">
        <v>9</v>
      </c>
      <c r="K51" s="99"/>
      <c r="L51" s="110">
        <v>23</v>
      </c>
      <c r="M51" s="108">
        <v>24</v>
      </c>
      <c r="N51" s="108">
        <v>25</v>
      </c>
      <c r="O51" s="108">
        <v>26</v>
      </c>
      <c r="P51" s="108">
        <v>27</v>
      </c>
      <c r="Q51" s="109">
        <v>28</v>
      </c>
      <c r="R51" s="111">
        <v>29</v>
      </c>
      <c r="S51" s="99"/>
      <c r="T51" s="112"/>
      <c r="V51" s="135"/>
    </row>
    <row r="52" spans="1:22" x14ac:dyDescent="0.3">
      <c r="A52" s="99"/>
      <c r="B52" s="138"/>
      <c r="C52" s="139"/>
      <c r="D52" s="139"/>
      <c r="E52" s="139"/>
      <c r="F52" s="140"/>
      <c r="G52" s="141"/>
      <c r="H52" s="141"/>
      <c r="K52" s="99"/>
      <c r="L52" s="108">
        <v>30</v>
      </c>
      <c r="M52" s="108">
        <v>31</v>
      </c>
      <c r="N52" s="169"/>
      <c r="O52" s="170"/>
      <c r="P52" s="170"/>
      <c r="Q52" s="170"/>
      <c r="R52" s="171"/>
      <c r="S52" s="99"/>
      <c r="T52" s="112"/>
      <c r="V52" s="135"/>
    </row>
    <row r="53" spans="1:22" x14ac:dyDescent="0.3">
      <c r="A53" s="99"/>
      <c r="B53" s="115">
        <f>4*2</f>
        <v>8</v>
      </c>
      <c r="C53" s="115">
        <f t="shared" ref="C53:E53" si="11">4*2</f>
        <v>8</v>
      </c>
      <c r="D53" s="115">
        <f t="shared" si="11"/>
        <v>8</v>
      </c>
      <c r="E53" s="115">
        <f t="shared" si="11"/>
        <v>8</v>
      </c>
      <c r="F53" s="115">
        <f>5*1</f>
        <v>5</v>
      </c>
      <c r="G53" s="99"/>
      <c r="H53" s="99"/>
      <c r="I53" s="115">
        <f>SUM(B53:H53)</f>
        <v>37</v>
      </c>
      <c r="K53" s="99"/>
      <c r="L53" s="115">
        <f>3*2</f>
        <v>6</v>
      </c>
      <c r="M53" s="115">
        <f t="shared" ref="M53:N53" si="12">3*2</f>
        <v>6</v>
      </c>
      <c r="N53" s="115">
        <f t="shared" si="12"/>
        <v>6</v>
      </c>
      <c r="O53" s="115">
        <f>2*2+1*1</f>
        <v>5</v>
      </c>
      <c r="P53" s="115">
        <f>2*1</f>
        <v>2</v>
      </c>
      <c r="Q53" s="103"/>
      <c r="R53" s="103"/>
      <c r="S53" s="115">
        <f>SUM(L53:R53)</f>
        <v>25</v>
      </c>
      <c r="V53" s="131">
        <f>21+14</f>
        <v>35</v>
      </c>
    </row>
    <row r="54" spans="1:22" x14ac:dyDescent="0.3">
      <c r="A54" s="99"/>
      <c r="J54" s="100">
        <f>SUM(J6:J53)</f>
        <v>214</v>
      </c>
      <c r="T54" s="101">
        <f>SUM(T6:T53)</f>
        <v>170</v>
      </c>
      <c r="V54" s="131"/>
    </row>
    <row r="55" spans="1:22" x14ac:dyDescent="0.3">
      <c r="A55" s="99"/>
      <c r="I55" s="153">
        <f>SUM(I6:I54)</f>
        <v>220</v>
      </c>
      <c r="S55" s="153">
        <f>SUM(S6:S54)</f>
        <v>180</v>
      </c>
      <c r="V55" s="151">
        <f>SUM(V4:V54)</f>
        <v>219</v>
      </c>
    </row>
    <row r="56" spans="1:22" x14ac:dyDescent="0.3">
      <c r="V56" s="131"/>
    </row>
  </sheetData>
  <mergeCells count="29">
    <mergeCell ref="B1:R1"/>
    <mergeCell ref="B4:H4"/>
    <mergeCell ref="L4:R4"/>
    <mergeCell ref="L6:N6"/>
    <mergeCell ref="E10:H10"/>
    <mergeCell ref="P10:R10"/>
    <mergeCell ref="B12:H12"/>
    <mergeCell ref="L12:R12"/>
    <mergeCell ref="B14:E14"/>
    <mergeCell ref="N18:R18"/>
    <mergeCell ref="B20:H20"/>
    <mergeCell ref="L20:R20"/>
    <mergeCell ref="C43:H43"/>
    <mergeCell ref="B22:C22"/>
    <mergeCell ref="L22:P22"/>
    <mergeCell ref="G26:H26"/>
    <mergeCell ref="B28:H28"/>
    <mergeCell ref="L28:R28"/>
    <mergeCell ref="L30:N30"/>
    <mergeCell ref="E34:H34"/>
    <mergeCell ref="B36:H36"/>
    <mergeCell ref="L36:R36"/>
    <mergeCell ref="B38:G38"/>
    <mergeCell ref="P42:R42"/>
    <mergeCell ref="B45:H45"/>
    <mergeCell ref="L45:R45"/>
    <mergeCell ref="B47:E47"/>
    <mergeCell ref="L47:Q47"/>
    <mergeCell ref="N52:R5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Traficom esitys kuvaton (fi)" ma:contentTypeID="0x0101000EC482A17D284AEE8290D09FC0D2D6D200C589622A2BFC49F09A63EB8A0400625000D547101D04B4D2499FD796402CF07334" ma:contentTypeVersion="1" ma:contentTypeDescription="" ma:contentTypeScope="" ma:versionID="65eb00a552b9a540db62d4c33e66c977">
  <xsd:schema xmlns:xsd="http://www.w3.org/2001/XMLSchema" xmlns:xs="http://www.w3.org/2001/XMLSchema" xmlns:p="http://schemas.microsoft.com/office/2006/metadata/properties" xmlns:ns2="94a8d9f0-c4e2-4d20-ab2d-dd42ed377098" xmlns:ns3="986746b9-21ea-4a10-94d5-c7e2d54bbe5a" targetNamespace="http://schemas.microsoft.com/office/2006/metadata/properties" ma:root="true" ma:fieldsID="3ef42bae8921eb8de409f73993de9f90" ns2:_="" ns3:_="">
    <xsd:import namespace="94a8d9f0-c4e2-4d20-ab2d-dd42ed377098"/>
    <xsd:import namespace="986746b9-21ea-4a10-94d5-c7e2d54bbe5a"/>
    <xsd:element name="properties">
      <xsd:complexType>
        <xsd:sequence>
          <xsd:element name="documentManagement">
            <xsd:complexType>
              <xsd:all>
                <xsd:element ref="ns2:SaTyDocumentArchive" minOccurs="0"/>
                <xsd:element ref="ns2:SaTyTosTaskGroup" minOccurs="0"/>
                <xsd:element ref="ns2:SaTyTosTaskGroupId" minOccurs="0"/>
                <xsd:element ref="ns2:SaTyTosIssueGroup" minOccurs="0"/>
                <xsd:element ref="ns2:SaTyTosIssueGroupId" minOccurs="0"/>
                <xsd:element ref="ns2:SaTyTosDocumentType" minOccurs="0"/>
                <xsd:element ref="ns2:SaTyTosDocumentTypeId" minOccurs="0"/>
                <xsd:element ref="ns2:SaTyTosPreservation" minOccurs="0"/>
                <xsd:element ref="ns2:SaTyDocumentYear" minOccurs="0"/>
                <xsd:element ref="ns2:SaTyDocumentStatus" minOccurs="0"/>
                <xsd:element ref="ns2:SaTyTosPublicity" minOccurs="0"/>
                <xsd:element ref="ns3:a9215f07bdd34c12927c30fd8ee294e2" minOccurs="0"/>
                <xsd:element ref="ns3:TaxCatchAll" minOccurs="0"/>
                <xsd:element ref="ns3:TaxCatchAllLabel" minOccurs="0"/>
                <xsd:element ref="ns3:f4b386671deb464d8bb6062959db37ce" minOccurs="0"/>
                <xsd:element ref="ns3:p39f2945831442ffb2b72677709d8610" minOccurs="0"/>
                <xsd:element ref="ns3:g947cab29b3b46f18713a0acc4648f6c" minOccurs="0"/>
                <xsd:element ref="ns2:SaTyDocumentUserData" minOccurs="0"/>
                <xsd:element ref="ns2:eb88049090c34051aae092bae2056bc2" minOccurs="0"/>
                <xsd:element ref="ns2:od82ff796f8549e7b48b0e43c70930a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a8d9f0-c4e2-4d20-ab2d-dd42ed377098" elementFormDefault="qualified">
    <xsd:import namespace="http://schemas.microsoft.com/office/2006/documentManagement/types"/>
    <xsd:import namespace="http://schemas.microsoft.com/office/infopath/2007/PartnerControls"/>
    <xsd:element name="SaTyDocumentArchive" ma:index="8" nillable="true" ma:displayName="Arkistoitava" ma:default="0" ma:description="" ma:internalName="SaTyDocumentArchive">
      <xsd:simpleType>
        <xsd:restriction base="dms:Boolean"/>
      </xsd:simpleType>
    </xsd:element>
    <xsd:element name="SaTyTosTaskGroup" ma:index="9" nillable="true" ma:displayName="Tehtävä" ma:hidden="true" ma:indexed="true" ma:internalName="SaTyTosTaskGroup" ma:readOnly="false">
      <xsd:simpleType>
        <xsd:restriction base="dms:Text">
          <xsd:maxLength value="255"/>
        </xsd:restriction>
      </xsd:simpleType>
    </xsd:element>
    <xsd:element name="SaTyTosTaskGroupId" ma:index="10" nillable="true" ma:displayName="Tehtävän tunnus" ma:hidden="true" ma:indexed="true" ma:internalName="SaTyTosTaskGroupId">
      <xsd:simpleType>
        <xsd:restriction base="dms:Text"/>
      </xsd:simpleType>
    </xsd:element>
    <xsd:element name="SaTyTosIssueGroup" ma:index="11" nillable="true" ma:displayName="Tehtävän tarkenne" ma:hidden="true" ma:indexed="true" ma:internalName="SaTyTosIssueGroup" ma:readOnly="false">
      <xsd:simpleType>
        <xsd:restriction base="dms:Text">
          <xsd:maxLength value="255"/>
        </xsd:restriction>
      </xsd:simpleType>
    </xsd:element>
    <xsd:element name="SaTyTosIssueGroupId" ma:index="12" nillable="true" ma:displayName="Tehtävän tarkenteen tunnus" ma:hidden="true" ma:indexed="true" ma:internalName="SaTyTosIssueGroupId">
      <xsd:simpleType>
        <xsd:restriction base="dms:Text"/>
      </xsd:simpleType>
    </xsd:element>
    <xsd:element name="SaTyTosDocumentType" ma:index="13" nillable="true" ma:displayName="Dokumenttityyppi" ma:indexed="true" ma:internalName="SaTyTosDocumentType">
      <xsd:simpleType>
        <xsd:restriction base="dms:Text"/>
      </xsd:simpleType>
    </xsd:element>
    <xsd:element name="SaTyTosDocumentTypeId" ma:index="14" nillable="true" ma:displayName="Dokumenttityypin tunnus" ma:hidden="true" ma:indexed="true" ma:internalName="SaTyTosDocumentTypeId">
      <xsd:simpleType>
        <xsd:restriction base="dms:Text"/>
      </xsd:simpleType>
    </xsd:element>
    <xsd:element name="SaTyTosPreservation" ma:index="15" nillable="true" ma:displayName="Säilytysaika" ma:hidden="true" ma:indexed="true" ma:internalName="SaTyTosPreservation">
      <xsd:simpleType>
        <xsd:restriction base="dms:Text"/>
      </xsd:simpleType>
    </xsd:element>
    <xsd:element name="SaTyDocumentYear" ma:index="16" nillable="true" ma:displayName="Vuosi" ma:decimals="0" ma:hidden="true" ma:internalName="SaTyDocumentYear" ma:percentage="FALSE">
      <xsd:simpleType>
        <xsd:restriction base="dms:Number">
          <xsd:maxInclusive value="2050"/>
          <xsd:minInclusive value="2010"/>
        </xsd:restriction>
      </xsd:simpleType>
    </xsd:element>
    <xsd:element name="SaTyDocumentStatus" ma:index="17" nillable="true" ma:displayName="Tila" ma:default="Luonnos" ma:internalName="SaTyDocumentStatus">
      <xsd:simpleType>
        <xsd:restriction base="dms:Choice">
          <xsd:enumeration value="Luonnos"/>
          <xsd:enumeration value="Valmis"/>
          <xsd:enumeration value="Arkistoitu"/>
        </xsd:restriction>
      </xsd:simpleType>
    </xsd:element>
    <xsd:element name="SaTyTosPublicity" ma:index="20" nillable="true" ma:displayName="Julkisuus" ma:hidden="true" ma:internalName="SaTyTosPublicity">
      <xsd:simpleType>
        <xsd:restriction base="dms:Text"/>
      </xsd:simpleType>
    </xsd:element>
    <xsd:element name="SaTyDocumentUserData" ma:index="31" nillable="true" ma:displayName="Henkilötietoja" ma:default="0" ma:hidden="true" ma:internalName="SaTyDocumentUserData">
      <xsd:simpleType>
        <xsd:restriction base="dms:Boolean"/>
      </xsd:simpleType>
    </xsd:element>
    <xsd:element name="eb88049090c34051aae092bae2056bc2" ma:index="32" nillable="true" ma:taxonomy="true" ma:internalName="eb88049090c34051aae092bae2056bc2" ma:taxonomyFieldName="SaTyTosKeywords" ma:displayName="Asiasanat" ma:readOnly="false" ma:default="" ma:fieldId="{eb880490-90c3-4051-aae0-92bae2056bc2}" ma:sspId="40397ff5-035d-43a5-8834-729ee8c332fa" ma:termSetId="aed3fbe3-f150-4fcf-a9b0-5f9dadd909f5" ma:anchorId="00000000-0000-0000-0000-000000000000" ma:open="false" ma:isKeyword="false">
      <xsd:complexType>
        <xsd:sequence>
          <xsd:element ref="pc:Terms" minOccurs="0" maxOccurs="1"/>
        </xsd:sequence>
      </xsd:complexType>
    </xsd:element>
    <xsd:element name="od82ff796f8549e7b48b0e43c70930a6" ma:index="33" nillable="true" ma:taxonomy="true" ma:internalName="od82ff796f8549e7b48b0e43c70930a6" ma:taxonomyFieldName="SaTyDocumentLanguage" ma:displayName="Kieli" ma:readOnly="false" ma:default="1;#Suomi|88d960e6-e76c-48a2-b607-f1600797b640" ma:fieldId="{8d82ff79-6f85-49e7-b48b-0e43c70930a6}" ma:sspId="40397ff5-035d-43a5-8834-729ee8c332fa" ma:termSetId="41152fb4-de1c-44ce-adb6-521cf362b6a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86746b9-21ea-4a10-94d5-c7e2d54bbe5a" elementFormDefault="qualified">
    <xsd:import namespace="http://schemas.microsoft.com/office/2006/documentManagement/types"/>
    <xsd:import namespace="http://schemas.microsoft.com/office/infopath/2007/PartnerControls"/>
    <xsd:element name="a9215f07bdd34c12927c30fd8ee294e2" ma:index="21" nillable="true" ma:taxonomy="true" ma:internalName="a9215f07bdd34c12927c30fd8ee294e2" ma:taxonomyFieldName="SaTyDocumentOrganisation" ma:displayName="Organisaatiorakenne" ma:readOnly="false" ma:default="" ma:fieldId="{a9215f07-bdd3-4c12-927c-30fd8ee294e2}" ma:sspId="40397ff5-035d-43a5-8834-729ee8c332fa" ma:termSetId="4e8fc55d-bf43-4adc-9421-b3b49beecec2" ma:anchorId="00000000-0000-0000-0000-000000000000" ma:open="false" ma:isKeyword="false">
      <xsd:complexType>
        <xsd:sequence>
          <xsd:element ref="pc:Terms" minOccurs="0" maxOccurs="1"/>
        </xsd:sequence>
      </xsd:complexType>
    </xsd:element>
    <xsd:element name="TaxCatchAll" ma:index="22" nillable="true" ma:displayName="Taxonomy Catch All Column" ma:hidden="true" ma:list="{ea97e388-ddab-4349-8706-1c1e74fe4759}" ma:internalName="TaxCatchAll" ma:showField="CatchAllData" ma:web="94a8d9f0-c4e2-4d20-ab2d-dd42ed377098">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hidden="true" ma:list="{ea97e388-ddab-4349-8706-1c1e74fe4759}" ma:internalName="TaxCatchAllLabel" ma:readOnly="true" ma:showField="CatchAllDataLabel" ma:web="94a8d9f0-c4e2-4d20-ab2d-dd42ed377098">
      <xsd:complexType>
        <xsd:complexContent>
          <xsd:extension base="dms:MultiChoiceLookup">
            <xsd:sequence>
              <xsd:element name="Value" type="dms:Lookup" maxOccurs="unbounded" minOccurs="0" nillable="true"/>
            </xsd:sequence>
          </xsd:extension>
        </xsd:complexContent>
      </xsd:complexType>
    </xsd:element>
    <xsd:element name="f4b386671deb464d8bb6062959db37ce" ma:index="25" nillable="true" ma:taxonomy="true" ma:internalName="f4b386671deb464d8bb6062959db37ce" ma:taxonomyFieldName="SaTyDocumentQuartal" ma:displayName="Osavuosi" ma:readOnly="false" ma:default="" ma:fieldId="{f4b38667-1deb-464d-8bb6-062959db37ce}" ma:sspId="40397ff5-035d-43a5-8834-729ee8c332fa" ma:termSetId="895a9155-bcdc-4b0f-80ed-bd9ee6ec15cd" ma:anchorId="00000000-0000-0000-0000-000000000000" ma:open="false" ma:isKeyword="false">
      <xsd:complexType>
        <xsd:sequence>
          <xsd:element ref="pc:Terms" minOccurs="0" maxOccurs="1"/>
        </xsd:sequence>
      </xsd:complexType>
    </xsd:element>
    <xsd:element name="p39f2945831442ffb2b72677709d8610" ma:index="27" nillable="true" ma:taxonomy="true" ma:internalName="p39f2945831442ffb2b72677709d8610" ma:taxonomyFieldName="SaTyDocumentMonth" ma:displayName="Kuukausi" ma:readOnly="false" ma:default="" ma:fieldId="{939f2945-8314-42ff-b2b7-2677709d8610}" ma:sspId="40397ff5-035d-43a5-8834-729ee8c332fa" ma:termSetId="9349d5b0-8d30-4cc9-9bbe-b194ef7e757b" ma:anchorId="00000000-0000-0000-0000-000000000000" ma:open="false" ma:isKeyword="false">
      <xsd:complexType>
        <xsd:sequence>
          <xsd:element ref="pc:Terms" minOccurs="0" maxOccurs="1"/>
        </xsd:sequence>
      </xsd:complexType>
    </xsd:element>
    <xsd:element name="g947cab29b3b46f18713a0acc4648f6c" ma:index="29" nillable="true" ma:taxonomy="true" ma:internalName="g947cab29b3b46f18713a0acc4648f6c" ma:taxonomyFieldName="SaTyDocumentOtherTag" ma:displayName="Muu yksilöivä tieto" ma:readOnly="false" ma:default="" ma:fieldId="{0947cab2-9b3b-46f1-8713-a0acc4648f6c}" ma:sspId="40397ff5-035d-43a5-8834-729ee8c332fa" ma:termSetId="fd54c402-2e62-4cf2-a566-0b7c39712901" ma:anchorId="00000000-0000-0000-0000-000000000000"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40397ff5-035d-43a5-8834-729ee8c332fa" ContentTypeId="0x0101000EC482A17D284AEE8290D09FC0D2D6D200C589622A2BFC49F09A63EB8A04006250"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aTyTosTaskGroupId xmlns="94a8d9f0-c4e2-4d20-ab2d-dd42ed377098">Hankinnat</SaTyTosTaskGroupId>
    <SaTyTosDocumentType xmlns="94a8d9f0-c4e2-4d20-ab2d-dd42ed377098" xsi:nil="true"/>
    <p39f2945831442ffb2b72677709d8610 xmlns="986746b9-21ea-4a10-94d5-c7e2d54bbe5a">
      <Terms xmlns="http://schemas.microsoft.com/office/infopath/2007/PartnerControls"/>
    </p39f2945831442ffb2b72677709d8610>
    <SaTyDocumentUserData xmlns="94a8d9f0-c4e2-4d20-ab2d-dd42ed377098">false</SaTyDocumentUserData>
    <SaTyTosIssueGroupId xmlns="94a8d9f0-c4e2-4d20-ab2d-dd42ed377098" xsi:nil="true"/>
    <SaTyTosTaskGroup xmlns="94a8d9f0-c4e2-4d20-ab2d-dd42ed377098">Hankinnat</SaTyTosTaskGroup>
    <SaTyTosDocumentTypeId xmlns="94a8d9f0-c4e2-4d20-ab2d-dd42ed377098" xsi:nil="true"/>
    <SaTyTosPublicity xmlns="94a8d9f0-c4e2-4d20-ab2d-dd42ed377098">Salassapidettävä</SaTyTosPublicity>
    <SaTyDocumentStatus xmlns="94a8d9f0-c4e2-4d20-ab2d-dd42ed377098">Luonnos</SaTyDocumentStatus>
    <SaTyDocumentYear xmlns="94a8d9f0-c4e2-4d20-ab2d-dd42ed377098">2020</SaTyDocumentYear>
    <TaxCatchAll xmlns="986746b9-21ea-4a10-94d5-c7e2d54bbe5a">
      <Value>8</Value>
      <Value>1</Value>
    </TaxCatchAll>
    <f4b386671deb464d8bb6062959db37ce xmlns="986746b9-21ea-4a10-94d5-c7e2d54bbe5a">
      <Terms xmlns="http://schemas.microsoft.com/office/infopath/2007/PartnerControls"/>
    </f4b386671deb464d8bb6062959db37ce>
    <od82ff796f8549e7b48b0e43c70930a6 xmlns="94a8d9f0-c4e2-4d20-ab2d-dd42ed377098">
      <Terms xmlns="http://schemas.microsoft.com/office/infopath/2007/PartnerControls">
        <TermInfo xmlns="http://schemas.microsoft.com/office/infopath/2007/PartnerControls">
          <TermName xmlns="http://schemas.microsoft.com/office/infopath/2007/PartnerControls">Suomi</TermName>
          <TermId xmlns="http://schemas.microsoft.com/office/infopath/2007/PartnerControls">88d960e6-e76c-48a2-b607-f1600797b640</TermId>
        </TermInfo>
      </Terms>
    </od82ff796f8549e7b48b0e43c70930a6>
    <SaTyDocumentArchive xmlns="94a8d9f0-c4e2-4d20-ab2d-dd42ed377098">false</SaTyDocumentArchive>
    <SaTyTosPreservation xmlns="94a8d9f0-c4e2-4d20-ab2d-dd42ed377098">3 v</SaTyTosPreservation>
    <g947cab29b3b46f18713a0acc4648f6c xmlns="986746b9-21ea-4a10-94d5-c7e2d54bbe5a">
      <Terms xmlns="http://schemas.microsoft.com/office/infopath/2007/PartnerControls">
        <TermInfo xmlns="http://schemas.microsoft.com/office/infopath/2007/PartnerControls">
          <TermName xmlns="http://schemas.microsoft.com/office/infopath/2007/PartnerControls">Savonlinna</TermName>
          <TermId xmlns="http://schemas.microsoft.com/office/infopath/2007/PartnerControls">d2576cba-39a2-4091-89fb-c823136c3ebe</TermId>
        </TermInfo>
      </Terms>
    </g947cab29b3b46f18713a0acc4648f6c>
    <eb88049090c34051aae092bae2056bc2 xmlns="94a8d9f0-c4e2-4d20-ab2d-dd42ed377098">
      <Terms xmlns="http://schemas.microsoft.com/office/infopath/2007/PartnerControls"/>
    </eb88049090c34051aae092bae2056bc2>
    <a9215f07bdd34c12927c30fd8ee294e2 xmlns="986746b9-21ea-4a10-94d5-c7e2d54bbe5a">
      <Terms xmlns="http://schemas.microsoft.com/office/infopath/2007/PartnerControls"/>
    </a9215f07bdd34c12927c30fd8ee294e2>
    <SaTyTosIssueGroup xmlns="94a8d9f0-c4e2-4d20-ab2d-dd42ed377098" xsi:nil="true"/>
  </documentManagement>
</p:properties>
</file>

<file path=customXml/itemProps1.xml><?xml version="1.0" encoding="utf-8"?>
<ds:datastoreItem xmlns:ds="http://schemas.openxmlformats.org/officeDocument/2006/customXml" ds:itemID="{7C70D1B4-6A4D-47F6-A1BA-DA715E8AF6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a8d9f0-c4e2-4d20-ab2d-dd42ed377098"/>
    <ds:schemaRef ds:uri="986746b9-21ea-4a10-94d5-c7e2d54bbe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6297F71-3D03-4ED9-8C45-962BC31534C4}">
  <ds:schemaRefs>
    <ds:schemaRef ds:uri="Microsoft.SharePoint.Taxonomy.ContentTypeSync"/>
  </ds:schemaRefs>
</ds:datastoreItem>
</file>

<file path=customXml/itemProps3.xml><?xml version="1.0" encoding="utf-8"?>
<ds:datastoreItem xmlns:ds="http://schemas.openxmlformats.org/officeDocument/2006/customXml" ds:itemID="{4851B094-A668-4F1E-87EF-3BC31D8136D9}">
  <ds:schemaRefs>
    <ds:schemaRef ds:uri="http://schemas.microsoft.com/sharepoint/v3/contenttype/forms"/>
  </ds:schemaRefs>
</ds:datastoreItem>
</file>

<file path=customXml/itemProps4.xml><?xml version="1.0" encoding="utf-8"?>
<ds:datastoreItem xmlns:ds="http://schemas.openxmlformats.org/officeDocument/2006/customXml" ds:itemID="{2F3D4B74-F552-4858-8BB4-BA3E351A0240}">
  <ds:schemaRefs>
    <ds:schemaRef ds:uri="http://purl.org/dc/elements/1.1/"/>
    <ds:schemaRef ds:uri="http://schemas.microsoft.com/office/2006/metadata/properties"/>
    <ds:schemaRef ds:uri="94a8d9f0-c4e2-4d20-ab2d-dd42ed377098"/>
    <ds:schemaRef ds:uri="http://purl.org/dc/terms/"/>
    <ds:schemaRef ds:uri="http://schemas.openxmlformats.org/package/2006/metadata/core-properties"/>
    <ds:schemaRef ds:uri="986746b9-21ea-4a10-94d5-c7e2d54bbe5a"/>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Timetable</vt:lpstr>
      <vt:lpstr>Rotations</vt:lpstr>
      <vt:lpstr>All flights</vt:lpstr>
      <vt:lpstr>2021</vt:lpstr>
      <vt:lpstr>2022</vt:lpstr>
      <vt:lpstr>2023</vt:lpstr>
      <vt:lpstr>2024</vt:lpstr>
      <vt:lpstr>Timetable!_Hlk58871370</vt:lpstr>
      <vt:lpstr>Timetable!_Hlk59099931</vt:lpstr>
      <vt:lpstr>Timetable!_Hlk59100131</vt:lpstr>
    </vt:vector>
  </TitlesOfParts>
  <Manager/>
  <Company>Viestintävirasto</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Kärkkäinen Maarit</dc:creator>
  <cp:keywords/>
  <dc:description/>
  <cp:lastModifiedBy>Niinisalo Meeri</cp:lastModifiedBy>
  <cp:revision/>
  <dcterms:created xsi:type="dcterms:W3CDTF">2020-12-02T06:24:17Z</dcterms:created>
  <dcterms:modified xsi:type="dcterms:W3CDTF">2021-08-11T12:00:22Z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0x0101000EC482A17D284AEE8290D09FC0D2D6D200C589622A2BFC49F09A63EB8A0400625000D547101D04B4D2499FD796402CF07334</vt:lpwstr>
  </property>
  <property fmtid="{D5CDD505-2E9C-101B-9397-08002B2CF9AE}" pid="3" name="SaTyDocumentQuartal">
    <vt:lpwstr/>
  </property>
  <property fmtid="{D5CDD505-2E9C-101B-9397-08002B2CF9AE}" pid="4" name="SaTyDocumentOrganisation">
    <vt:lpwstr/>
  </property>
  <property fmtid="{D5CDD505-2E9C-101B-9397-08002B2CF9AE}" pid="5" name="SaTyDocumentMonth">
    <vt:lpwstr/>
  </property>
  <property fmtid="{D5CDD505-2E9C-101B-9397-08002B2CF9AE}" pid="6" name="SaTyTosKeywords">
    <vt:lpwstr/>
  </property>
  <property fmtid="{D5CDD505-2E9C-101B-9397-08002B2CF9AE}" pid="7" name="SaTyDocumentLanguage">
    <vt:lpwstr>1;#Suomi|88d960e6-e76c-48a2-b607-f1600797b640</vt:lpwstr>
  </property>
  <property fmtid="{D5CDD505-2E9C-101B-9397-08002B2CF9AE}" pid="8" name="SaTyDocumentOtherTag">
    <vt:lpwstr>8;#Savonlinna|d2576cba-39a2-4091-89fb-c823136c3ebe</vt:lpwstr>
  </property>
  <property fmtid="{D5CDD505-2E9C-101B-9397-08002B2CF9AE}" pid="9" name="SharedWithUsers">
    <vt:lpwstr>37;#Nikula Juhani</vt:lpwstr>
  </property>
</Properties>
</file>